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codeName="ThisWorkbook"/>
  <mc:AlternateContent xmlns:mc="http://schemas.openxmlformats.org/markup-compatibility/2006">
    <mc:Choice Requires="x15">
      <x15ac:absPath xmlns:x15ac="http://schemas.microsoft.com/office/spreadsheetml/2010/11/ac" url="C:\1_HP_CI\2_PRO\OECD-LCC\FINAL OUTPUTS\"/>
    </mc:Choice>
  </mc:AlternateContent>
  <xr:revisionPtr revIDLastSave="0" documentId="13_ncr:1_{3A3CBB04-5230-4B10-A92E-1D82C346DB79}" xr6:coauthVersionLast="47" xr6:coauthVersionMax="47" xr10:uidLastSave="{00000000-0000-0000-0000-000000000000}"/>
  <bookViews>
    <workbookView xWindow="-108" yWindow="-108" windowWidth="23256" windowHeight="12456" tabRatio="854" xr2:uid="{00000000-000D-0000-FFFF-FFFF00000000}"/>
  </bookViews>
  <sheets>
    <sheet name="1) Bevezetés" sheetId="1" r:id="rId1"/>
    <sheet name="2) LCC_Eredmények_összegzés" sheetId="10" r:id="rId2"/>
    <sheet name="3) Ajánlatkérői_adatok" sheetId="11" r:id="rId3"/>
    <sheet name="4) Ajánlattevői_adatok" sheetId="13" r:id="rId4"/>
    <sheet name="5) Definíciók, képletek" sheetId="17" r:id="rId5"/>
    <sheet name="6) Referencia adatok" sheetId="5" r:id="rId6"/>
    <sheet name="7) LCC Számítás" sheetId="16" r:id="rId7"/>
  </sheets>
  <externalReferences>
    <externalReference r:id="rId8"/>
  </externalReferences>
  <definedNames>
    <definedName name="discount_rate">'[1]LCC Inputs &amp; Results'!$F$42</definedName>
    <definedName name="diszkont_ráta">'6) Referencia adatok'!$C$5</definedName>
    <definedName name="inflation_rate">'[1]LCC Inputs &amp; Results'!$F$43</definedName>
    <definedName name="inflation_rate_electricity">'[1]LCC Inputs &amp; Results'!$F$44</definedName>
    <definedName name="n">'3) Ajánlatkérői_adatok'!$E$12</definedName>
    <definedName name="_xlnm.Print_Area" localSheetId="2">'3) Ajánlatkérői_adatok'!$B$1:$O$50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5" l="1"/>
  <c r="G13" i="11" l="1"/>
  <c r="H13" i="11"/>
  <c r="I13" i="11"/>
  <c r="J13" i="11"/>
  <c r="K13" i="11"/>
  <c r="L13" i="11"/>
  <c r="M13" i="11"/>
  <c r="N13" i="11"/>
  <c r="F13" i="11"/>
  <c r="D20" i="5" l="1"/>
  <c r="D30" i="10" l="1"/>
  <c r="D4" i="10" l="1"/>
  <c r="D3" i="10"/>
  <c r="H48" i="11" l="1"/>
  <c r="I48" i="11"/>
  <c r="J48" i="11"/>
  <c r="K48" i="11"/>
  <c r="L48" i="11"/>
  <c r="M48" i="11"/>
  <c r="N48" i="11"/>
  <c r="F47" i="11"/>
  <c r="H49" i="11"/>
  <c r="I49" i="11"/>
  <c r="J49" i="11"/>
  <c r="K49" i="11"/>
  <c r="L49" i="11"/>
  <c r="M49" i="11"/>
  <c r="N49" i="11"/>
  <c r="A7" i="16"/>
  <c r="A106" i="16" l="1"/>
  <c r="A95" i="16"/>
  <c r="A84" i="16"/>
  <c r="A73" i="16"/>
  <c r="A62" i="16"/>
  <c r="A51" i="16"/>
  <c r="A40" i="16"/>
  <c r="A29" i="16"/>
  <c r="A18" i="16"/>
  <c r="F75" i="16" l="1"/>
  <c r="N75" i="16"/>
  <c r="V75" i="16"/>
  <c r="G75" i="16"/>
  <c r="O75" i="16"/>
  <c r="C75" i="16"/>
  <c r="U75" i="16"/>
  <c r="H75" i="16"/>
  <c r="P75" i="16"/>
  <c r="I75" i="16"/>
  <c r="Q75" i="16"/>
  <c r="J75" i="16"/>
  <c r="R75" i="16"/>
  <c r="K75" i="16"/>
  <c r="S75" i="16"/>
  <c r="D75" i="16"/>
  <c r="L75" i="16"/>
  <c r="T75" i="16"/>
  <c r="E75" i="16"/>
  <c r="M75" i="16"/>
  <c r="J86" i="16"/>
  <c r="R86" i="16"/>
  <c r="K86" i="16"/>
  <c r="S86" i="16"/>
  <c r="I86" i="16"/>
  <c r="D86" i="16"/>
  <c r="L86" i="16"/>
  <c r="T86" i="16"/>
  <c r="E86" i="16"/>
  <c r="M86" i="16"/>
  <c r="U86" i="16"/>
  <c r="F86" i="16"/>
  <c r="N86" i="16"/>
  <c r="V86" i="16"/>
  <c r="G86" i="16"/>
  <c r="O86" i="16"/>
  <c r="C86" i="16"/>
  <c r="Q86" i="16"/>
  <c r="H86" i="16"/>
  <c r="P86" i="16"/>
  <c r="J108" i="16"/>
  <c r="R108" i="16"/>
  <c r="K108" i="16"/>
  <c r="S108" i="16"/>
  <c r="D108" i="16"/>
  <c r="L108" i="16"/>
  <c r="T108" i="16"/>
  <c r="E108" i="16"/>
  <c r="M108" i="16"/>
  <c r="U108" i="16"/>
  <c r="F108" i="16"/>
  <c r="N108" i="16"/>
  <c r="V108" i="16"/>
  <c r="G108" i="16"/>
  <c r="O108" i="16"/>
  <c r="C108" i="16"/>
  <c r="H108" i="16"/>
  <c r="P108" i="16"/>
  <c r="I108" i="16"/>
  <c r="Q108" i="16"/>
  <c r="R42" i="16"/>
  <c r="S42" i="16"/>
  <c r="T42" i="16"/>
  <c r="U42" i="16"/>
  <c r="V42" i="16"/>
  <c r="F53" i="16"/>
  <c r="N53" i="16"/>
  <c r="V53" i="16"/>
  <c r="G53" i="16"/>
  <c r="O53" i="16"/>
  <c r="C53" i="16"/>
  <c r="S53" i="16"/>
  <c r="M53" i="16"/>
  <c r="H53" i="16"/>
  <c r="P53" i="16"/>
  <c r="I53" i="16"/>
  <c r="Q53" i="16"/>
  <c r="K53" i="16"/>
  <c r="U53" i="16"/>
  <c r="J53" i="16"/>
  <c r="R53" i="16"/>
  <c r="D53" i="16"/>
  <c r="L53" i="16"/>
  <c r="T53" i="16"/>
  <c r="E53" i="16"/>
  <c r="F97" i="16"/>
  <c r="N97" i="16"/>
  <c r="V97" i="16"/>
  <c r="G97" i="16"/>
  <c r="O97" i="16"/>
  <c r="C97" i="16"/>
  <c r="H97" i="16"/>
  <c r="P97" i="16"/>
  <c r="I97" i="16"/>
  <c r="Q97" i="16"/>
  <c r="U97" i="16"/>
  <c r="J97" i="16"/>
  <c r="R97" i="16"/>
  <c r="K97" i="16"/>
  <c r="S97" i="16"/>
  <c r="D97" i="16"/>
  <c r="L97" i="16"/>
  <c r="T97" i="16"/>
  <c r="E97" i="16"/>
  <c r="M97" i="16"/>
  <c r="J64" i="16"/>
  <c r="R64" i="16"/>
  <c r="K64" i="16"/>
  <c r="S64" i="16"/>
  <c r="D64" i="16"/>
  <c r="L64" i="16"/>
  <c r="T64" i="16"/>
  <c r="E64" i="16"/>
  <c r="M64" i="16"/>
  <c r="U64" i="16"/>
  <c r="I64" i="16"/>
  <c r="F64" i="16"/>
  <c r="N64" i="16"/>
  <c r="V64" i="16"/>
  <c r="G64" i="16"/>
  <c r="O64" i="16"/>
  <c r="C64" i="16"/>
  <c r="Q64" i="16"/>
  <c r="H64" i="16"/>
  <c r="P64" i="16"/>
  <c r="B4" i="16"/>
  <c r="S110" i="16" l="1"/>
  <c r="S77" i="16"/>
  <c r="V66" i="16"/>
  <c r="Q44" i="16"/>
  <c r="D22" i="16"/>
  <c r="P22" i="16"/>
  <c r="U11" i="16"/>
  <c r="T110" i="16"/>
  <c r="T77" i="16"/>
  <c r="R44" i="16"/>
  <c r="E22" i="16"/>
  <c r="Q22" i="16"/>
  <c r="V11" i="16"/>
  <c r="U110" i="16"/>
  <c r="Q88" i="16"/>
  <c r="U77" i="16"/>
  <c r="S44" i="16"/>
  <c r="F22" i="16"/>
  <c r="R22" i="16"/>
  <c r="V110" i="16"/>
  <c r="R88" i="16"/>
  <c r="V77" i="16"/>
  <c r="Q55" i="16"/>
  <c r="T44" i="16"/>
  <c r="G22" i="16"/>
  <c r="S22" i="16"/>
  <c r="U33" i="16"/>
  <c r="U66" i="16"/>
  <c r="S88" i="16"/>
  <c r="R55" i="16"/>
  <c r="U44" i="16"/>
  <c r="H22" i="16"/>
  <c r="T22" i="16"/>
  <c r="K22" i="16"/>
  <c r="C22" i="16"/>
  <c r="S99" i="16"/>
  <c r="R66" i="16"/>
  <c r="V55" i="16"/>
  <c r="L22" i="16"/>
  <c r="Q11" i="16"/>
  <c r="T33" i="16"/>
  <c r="M22" i="16"/>
  <c r="Q77" i="16"/>
  <c r="S11" i="16"/>
  <c r="V99" i="16"/>
  <c r="O22" i="16"/>
  <c r="T88" i="16"/>
  <c r="S55" i="16"/>
  <c r="V44" i="16"/>
  <c r="I22" i="16"/>
  <c r="U22" i="16"/>
  <c r="Q99" i="16"/>
  <c r="U88" i="16"/>
  <c r="T55" i="16"/>
  <c r="Q33" i="16"/>
  <c r="J22" i="16"/>
  <c r="V22" i="16"/>
  <c r="R99" i="16"/>
  <c r="V88" i="16"/>
  <c r="Q66" i="16"/>
  <c r="U55" i="16"/>
  <c r="R33" i="16"/>
  <c r="S33" i="16"/>
  <c r="T99" i="16"/>
  <c r="S66" i="16"/>
  <c r="R11" i="16"/>
  <c r="Q110" i="16"/>
  <c r="U99" i="16"/>
  <c r="T66" i="16"/>
  <c r="N22" i="16"/>
  <c r="R110" i="16"/>
  <c r="R77" i="16"/>
  <c r="V33" i="16"/>
  <c r="T11" i="16"/>
  <c r="W86" i="16"/>
  <c r="S31" i="16"/>
  <c r="R31" i="16"/>
  <c r="W64" i="16"/>
  <c r="W75" i="16"/>
  <c r="W108" i="16"/>
  <c r="W53" i="16"/>
  <c r="W97" i="16"/>
  <c r="T31" i="16"/>
  <c r="T20" i="16"/>
  <c r="V31" i="16"/>
  <c r="V20" i="16"/>
  <c r="S20" i="16"/>
  <c r="R9" i="16"/>
  <c r="T9" i="16"/>
  <c r="S9" i="16"/>
  <c r="U9" i="16"/>
  <c r="V9" i="16"/>
  <c r="U20" i="16"/>
  <c r="R20" i="16"/>
  <c r="U31" i="16"/>
  <c r="F10" i="16"/>
  <c r="N10" i="16"/>
  <c r="V10" i="16"/>
  <c r="T101" i="16"/>
  <c r="V79" i="16"/>
  <c r="S68" i="16"/>
  <c r="T46" i="16"/>
  <c r="V24" i="16"/>
  <c r="U13" i="16"/>
  <c r="S24" i="16"/>
  <c r="R24" i="16"/>
  <c r="T35" i="16"/>
  <c r="G10" i="16"/>
  <c r="O10" i="16"/>
  <c r="V112" i="16"/>
  <c r="S101" i="16"/>
  <c r="U79" i="16"/>
  <c r="R68" i="16"/>
  <c r="S46" i="16"/>
  <c r="U24" i="16"/>
  <c r="V13" i="16"/>
  <c r="H10" i="16"/>
  <c r="P10" i="16"/>
  <c r="U112" i="16"/>
  <c r="R101" i="16"/>
  <c r="V57" i="16"/>
  <c r="V12" i="16"/>
  <c r="U12" i="16"/>
  <c r="V68" i="16"/>
  <c r="T79" i="16"/>
  <c r="R46" i="16"/>
  <c r="T24" i="16"/>
  <c r="V35" i="16"/>
  <c r="R79" i="16"/>
  <c r="S57" i="16"/>
  <c r="R13" i="16"/>
  <c r="R90" i="16"/>
  <c r="R35" i="16"/>
  <c r="I10" i="16"/>
  <c r="Q10" i="16"/>
  <c r="T112" i="16"/>
  <c r="V90" i="16"/>
  <c r="S79" i="16"/>
  <c r="U57" i="16"/>
  <c r="T57" i="16"/>
  <c r="U35" i="16"/>
  <c r="M10" i="16"/>
  <c r="U10" i="16"/>
  <c r="T68" i="16"/>
  <c r="J10" i="16"/>
  <c r="R10" i="16"/>
  <c r="S112" i="16"/>
  <c r="U90" i="16"/>
  <c r="R12" i="16"/>
  <c r="C10" i="16"/>
  <c r="K10" i="16"/>
  <c r="S10" i="16"/>
  <c r="R112" i="16"/>
  <c r="T90" i="16"/>
  <c r="T12" i="16"/>
  <c r="T13" i="16"/>
  <c r="D10" i="16"/>
  <c r="L10" i="16"/>
  <c r="T10" i="16"/>
  <c r="V101" i="16"/>
  <c r="S90" i="16"/>
  <c r="U68" i="16"/>
  <c r="R57" i="16"/>
  <c r="V46" i="16"/>
  <c r="S12" i="16"/>
  <c r="S35" i="16"/>
  <c r="S13" i="16"/>
  <c r="E10" i="16"/>
  <c r="U101" i="16"/>
  <c r="U46" i="16"/>
  <c r="U111" i="16"/>
  <c r="U109" i="16"/>
  <c r="M109" i="16"/>
  <c r="E109" i="16"/>
  <c r="O98" i="16"/>
  <c r="G98" i="16"/>
  <c r="Q87" i="16"/>
  <c r="I87" i="16"/>
  <c r="S78" i="16"/>
  <c r="S76" i="16"/>
  <c r="K76" i="16"/>
  <c r="C76" i="16"/>
  <c r="V67" i="16"/>
  <c r="V65" i="16"/>
  <c r="N65" i="16"/>
  <c r="F65" i="16"/>
  <c r="P54" i="16"/>
  <c r="H54" i="16"/>
  <c r="T45" i="16"/>
  <c r="T43" i="16"/>
  <c r="L43" i="16"/>
  <c r="D43" i="16"/>
  <c r="V34" i="16"/>
  <c r="O32" i="16"/>
  <c r="G32" i="16"/>
  <c r="U23" i="16"/>
  <c r="V21" i="16"/>
  <c r="N21" i="16"/>
  <c r="F21" i="16"/>
  <c r="V32" i="16"/>
  <c r="N32" i="16"/>
  <c r="T23" i="16"/>
  <c r="U21" i="16"/>
  <c r="M21" i="16"/>
  <c r="E21" i="16"/>
  <c r="D32" i="16"/>
  <c r="C21" i="16"/>
  <c r="R21" i="16"/>
  <c r="J32" i="16"/>
  <c r="P21" i="16"/>
  <c r="T111" i="16"/>
  <c r="T109" i="16"/>
  <c r="L109" i="16"/>
  <c r="D109" i="16"/>
  <c r="V100" i="16"/>
  <c r="V98" i="16"/>
  <c r="N98" i="16"/>
  <c r="F98" i="16"/>
  <c r="P87" i="16"/>
  <c r="H87" i="16"/>
  <c r="R78" i="16"/>
  <c r="R76" i="16"/>
  <c r="J76" i="16"/>
  <c r="U67" i="16"/>
  <c r="U65" i="16"/>
  <c r="M65" i="16"/>
  <c r="E65" i="16"/>
  <c r="O54" i="16"/>
  <c r="G54" i="16"/>
  <c r="S45" i="16"/>
  <c r="S43" i="16"/>
  <c r="K43" i="16"/>
  <c r="C43" i="16"/>
  <c r="U34" i="16"/>
  <c r="F32" i="16"/>
  <c r="R23" i="16"/>
  <c r="H21" i="16"/>
  <c r="V109" i="16"/>
  <c r="S111" i="16"/>
  <c r="S109" i="16"/>
  <c r="K109" i="16"/>
  <c r="C109" i="16"/>
  <c r="U100" i="16"/>
  <c r="U98" i="16"/>
  <c r="M98" i="16"/>
  <c r="E98" i="16"/>
  <c r="O87" i="16"/>
  <c r="G87" i="16"/>
  <c r="Q76" i="16"/>
  <c r="I76" i="16"/>
  <c r="T67" i="16"/>
  <c r="T65" i="16"/>
  <c r="L65" i="16"/>
  <c r="D65" i="16"/>
  <c r="V56" i="16"/>
  <c r="V54" i="16"/>
  <c r="N54" i="16"/>
  <c r="F54" i="16"/>
  <c r="R45" i="16"/>
  <c r="R43" i="16"/>
  <c r="J43" i="16"/>
  <c r="T34" i="16"/>
  <c r="U32" i="16"/>
  <c r="M32" i="16"/>
  <c r="E32" i="16"/>
  <c r="S23" i="16"/>
  <c r="T21" i="16"/>
  <c r="L21" i="16"/>
  <c r="D21" i="16"/>
  <c r="Q43" i="16"/>
  <c r="I43" i="16"/>
  <c r="T32" i="16"/>
  <c r="K21" i="16"/>
  <c r="S32" i="16"/>
  <c r="R32" i="16"/>
  <c r="Q21" i="16"/>
  <c r="R111" i="16"/>
  <c r="R109" i="16"/>
  <c r="J109" i="16"/>
  <c r="T100" i="16"/>
  <c r="T98" i="16"/>
  <c r="L98" i="16"/>
  <c r="D98" i="16"/>
  <c r="V89" i="16"/>
  <c r="V87" i="16"/>
  <c r="N87" i="16"/>
  <c r="F87" i="16"/>
  <c r="P76" i="16"/>
  <c r="H76" i="16"/>
  <c r="S67" i="16"/>
  <c r="S65" i="16"/>
  <c r="K65" i="16"/>
  <c r="C65" i="16"/>
  <c r="U56" i="16"/>
  <c r="U54" i="16"/>
  <c r="M54" i="16"/>
  <c r="E54" i="16"/>
  <c r="S34" i="16"/>
  <c r="L32" i="16"/>
  <c r="S21" i="16"/>
  <c r="C32" i="16"/>
  <c r="Q109" i="16"/>
  <c r="I109" i="16"/>
  <c r="S100" i="16"/>
  <c r="S98" i="16"/>
  <c r="K98" i="16"/>
  <c r="C98" i="16"/>
  <c r="U89" i="16"/>
  <c r="U87" i="16"/>
  <c r="M87" i="16"/>
  <c r="E87" i="16"/>
  <c r="O76" i="16"/>
  <c r="G76" i="16"/>
  <c r="R67" i="16"/>
  <c r="R65" i="16"/>
  <c r="J65" i="16"/>
  <c r="T56" i="16"/>
  <c r="T54" i="16"/>
  <c r="L54" i="16"/>
  <c r="D54" i="16"/>
  <c r="P43" i="16"/>
  <c r="H43" i="16"/>
  <c r="R34" i="16"/>
  <c r="K32" i="16"/>
  <c r="J21" i="16"/>
  <c r="I21" i="16"/>
  <c r="Q32" i="16"/>
  <c r="F109" i="16"/>
  <c r="P109" i="16"/>
  <c r="H109" i="16"/>
  <c r="R100" i="16"/>
  <c r="R98" i="16"/>
  <c r="J98" i="16"/>
  <c r="T89" i="16"/>
  <c r="T87" i="16"/>
  <c r="L87" i="16"/>
  <c r="D87" i="16"/>
  <c r="V78" i="16"/>
  <c r="V76" i="16"/>
  <c r="N76" i="16"/>
  <c r="F76" i="16"/>
  <c r="Q65" i="16"/>
  <c r="I65" i="16"/>
  <c r="S56" i="16"/>
  <c r="S54" i="16"/>
  <c r="K54" i="16"/>
  <c r="C54" i="16"/>
  <c r="O43" i="16"/>
  <c r="G43" i="16"/>
  <c r="I32" i="16"/>
  <c r="V111" i="16"/>
  <c r="O109" i="16"/>
  <c r="G109" i="16"/>
  <c r="Q98" i="16"/>
  <c r="I98" i="16"/>
  <c r="S89" i="16"/>
  <c r="S87" i="16"/>
  <c r="K87" i="16"/>
  <c r="C87" i="16"/>
  <c r="U78" i="16"/>
  <c r="U76" i="16"/>
  <c r="M76" i="16"/>
  <c r="E76" i="16"/>
  <c r="P65" i="16"/>
  <c r="H65" i="16"/>
  <c r="R56" i="16"/>
  <c r="R54" i="16"/>
  <c r="J54" i="16"/>
  <c r="V45" i="16"/>
  <c r="V43" i="16"/>
  <c r="N43" i="16"/>
  <c r="F43" i="16"/>
  <c r="N109" i="16"/>
  <c r="O65" i="16"/>
  <c r="Q54" i="16"/>
  <c r="E43" i="16"/>
  <c r="T76" i="16"/>
  <c r="G65" i="16"/>
  <c r="P32" i="16"/>
  <c r="O21" i="16"/>
  <c r="U45" i="16"/>
  <c r="L76" i="16"/>
  <c r="H32" i="16"/>
  <c r="G21" i="16"/>
  <c r="H98" i="16"/>
  <c r="I54" i="16"/>
  <c r="R87" i="16"/>
  <c r="T78" i="16"/>
  <c r="D76" i="16"/>
  <c r="V23" i="16"/>
  <c r="M43" i="16"/>
  <c r="J87" i="16"/>
  <c r="P98" i="16"/>
  <c r="R89" i="16"/>
  <c r="U43" i="16"/>
  <c r="B75" i="16"/>
  <c r="B86" i="16"/>
  <c r="B53" i="16"/>
  <c r="B97" i="16"/>
  <c r="B64" i="16"/>
  <c r="B108" i="16"/>
  <c r="U36" i="16" l="1"/>
  <c r="V69" i="16"/>
  <c r="U47" i="16"/>
  <c r="T102" i="16"/>
  <c r="V113" i="16"/>
  <c r="V25" i="16"/>
  <c r="R25" i="16"/>
  <c r="R69" i="16"/>
  <c r="S80" i="16"/>
  <c r="S91" i="16"/>
  <c r="R36" i="16"/>
  <c r="T25" i="16"/>
  <c r="R113" i="16"/>
  <c r="W109" i="16"/>
  <c r="B109" i="16"/>
  <c r="W87" i="16"/>
  <c r="B87" i="16"/>
  <c r="T58" i="16"/>
  <c r="B32" i="16"/>
  <c r="W32" i="16"/>
  <c r="V102" i="16"/>
  <c r="T113" i="16"/>
  <c r="T47" i="16"/>
  <c r="R102" i="16"/>
  <c r="U58" i="16"/>
  <c r="S69" i="16"/>
  <c r="U102" i="16"/>
  <c r="S113" i="16"/>
  <c r="R80" i="16"/>
  <c r="W65" i="16"/>
  <c r="B65" i="16"/>
  <c r="U80" i="16"/>
  <c r="W54" i="16"/>
  <c r="B54" i="16"/>
  <c r="V80" i="16"/>
  <c r="T91" i="16"/>
  <c r="W43" i="16"/>
  <c r="B43" i="16"/>
  <c r="U69" i="16"/>
  <c r="V91" i="16"/>
  <c r="V36" i="16"/>
  <c r="R58" i="16"/>
  <c r="V47" i="16"/>
  <c r="R47" i="16"/>
  <c r="V58" i="16"/>
  <c r="T69" i="16"/>
  <c r="T36" i="16"/>
  <c r="R91" i="16"/>
  <c r="S25" i="16"/>
  <c r="T80" i="16"/>
  <c r="S58" i="16"/>
  <c r="B98" i="16"/>
  <c r="W98" i="16"/>
  <c r="S47" i="16"/>
  <c r="U113" i="16"/>
  <c r="U25" i="16"/>
  <c r="S36" i="16"/>
  <c r="W76" i="16"/>
  <c r="B76" i="16"/>
  <c r="U91" i="16"/>
  <c r="S102" i="16"/>
  <c r="B21" i="16"/>
  <c r="W21" i="16"/>
  <c r="B10" i="16"/>
  <c r="W10" i="16"/>
  <c r="E49" i="11"/>
  <c r="E48" i="11"/>
  <c r="G46" i="11"/>
  <c r="H46" i="11"/>
  <c r="I46" i="11"/>
  <c r="J46" i="11"/>
  <c r="K46" i="11"/>
  <c r="L46" i="11"/>
  <c r="M46" i="11"/>
  <c r="N46" i="11"/>
  <c r="F46" i="11"/>
  <c r="G48" i="11" l="1"/>
  <c r="F48" i="11"/>
  <c r="G49" i="11"/>
  <c r="F49" i="11"/>
  <c r="D40" i="11"/>
  <c r="D37" i="10"/>
  <c r="D23" i="10"/>
  <c r="D33" i="10"/>
  <c r="D32" i="10"/>
  <c r="D31" i="10"/>
  <c r="D29" i="10"/>
  <c r="D28" i="10"/>
  <c r="D27" i="10"/>
  <c r="D15" i="10"/>
  <c r="D16" i="10"/>
  <c r="D17" i="10"/>
  <c r="D18" i="10"/>
  <c r="D19" i="10"/>
  <c r="D20" i="10"/>
  <c r="D14" i="10"/>
  <c r="D11" i="10"/>
  <c r="F44" i="13" l="1"/>
  <c r="G44" i="13"/>
  <c r="H44" i="13"/>
  <c r="I44" i="13"/>
  <c r="J44" i="13"/>
  <c r="K44" i="13"/>
  <c r="L44" i="13"/>
  <c r="M44" i="13"/>
  <c r="N44" i="13"/>
  <c r="F45" i="13"/>
  <c r="G45" i="13"/>
  <c r="H45" i="13"/>
  <c r="I45" i="13"/>
  <c r="J45" i="13"/>
  <c r="K45" i="13"/>
  <c r="L45" i="13"/>
  <c r="M45" i="13"/>
  <c r="N45" i="13"/>
  <c r="G33" i="13"/>
  <c r="H8" i="13"/>
  <c r="F18" i="13"/>
  <c r="G18" i="13"/>
  <c r="H18" i="13"/>
  <c r="I18" i="13"/>
  <c r="J18" i="13"/>
  <c r="K18" i="13"/>
  <c r="L18" i="13"/>
  <c r="M18" i="13"/>
  <c r="N18" i="13"/>
  <c r="F33" i="13"/>
  <c r="H33" i="13"/>
  <c r="I33" i="13"/>
  <c r="J33" i="13"/>
  <c r="K33" i="13"/>
  <c r="L33" i="13"/>
  <c r="M33" i="13"/>
  <c r="N33" i="13"/>
  <c r="F34" i="13"/>
  <c r="G34" i="13"/>
  <c r="H34" i="13"/>
  <c r="I34" i="13"/>
  <c r="J34" i="13"/>
  <c r="K34" i="13"/>
  <c r="L34" i="13"/>
  <c r="M34" i="13"/>
  <c r="N34" i="13"/>
  <c r="E11" i="13"/>
  <c r="G47" i="11"/>
  <c r="H47" i="11"/>
  <c r="I47" i="11"/>
  <c r="J47" i="11"/>
  <c r="K47" i="11"/>
  <c r="L47" i="11"/>
  <c r="M47" i="11"/>
  <c r="N47" i="11"/>
  <c r="H35" i="13" l="1"/>
  <c r="H46" i="13"/>
  <c r="D57" i="13"/>
  <c r="D59" i="13"/>
  <c r="D58" i="13"/>
  <c r="D60" i="13"/>
  <c r="H23" i="13"/>
  <c r="C41" i="16" s="1"/>
  <c r="H24" i="13"/>
  <c r="H25" i="13"/>
  <c r="H58" i="13"/>
  <c r="H57" i="13"/>
  <c r="H53" i="13"/>
  <c r="D39" i="13"/>
  <c r="D53" i="13"/>
  <c r="D54" i="13"/>
  <c r="D50" i="13"/>
  <c r="I32" i="11"/>
  <c r="J32" i="11"/>
  <c r="L32" i="11"/>
  <c r="M32" i="11"/>
  <c r="N32" i="11"/>
  <c r="F26" i="11"/>
  <c r="F26" i="13" s="1"/>
  <c r="G26" i="11"/>
  <c r="G26" i="13" s="1"/>
  <c r="H26" i="11"/>
  <c r="H26" i="13" s="1"/>
  <c r="H36" i="13" s="1"/>
  <c r="H47" i="13" s="1"/>
  <c r="I26" i="11"/>
  <c r="I26" i="13" s="1"/>
  <c r="J26" i="11"/>
  <c r="J26" i="13" s="1"/>
  <c r="K26" i="11"/>
  <c r="K26" i="13" s="1"/>
  <c r="L26" i="11"/>
  <c r="L26" i="13" s="1"/>
  <c r="M26" i="11"/>
  <c r="M26" i="13" s="1"/>
  <c r="N26" i="11"/>
  <c r="N26" i="13" s="1"/>
  <c r="E26" i="11"/>
  <c r="G16" i="11"/>
  <c r="G16" i="13" s="1"/>
  <c r="H16" i="11"/>
  <c r="H16" i="13" s="1"/>
  <c r="I16" i="11"/>
  <c r="I16" i="13" s="1"/>
  <c r="J16" i="11"/>
  <c r="J16" i="13" s="1"/>
  <c r="K16" i="11"/>
  <c r="K16" i="13" s="1"/>
  <c r="L16" i="11"/>
  <c r="L16" i="13" s="1"/>
  <c r="M16" i="11"/>
  <c r="M16" i="13" s="1"/>
  <c r="N16" i="11"/>
  <c r="N16" i="13" s="1"/>
  <c r="G17" i="11"/>
  <c r="G17" i="13" s="1"/>
  <c r="H17" i="11"/>
  <c r="H17" i="13" s="1"/>
  <c r="I17" i="11"/>
  <c r="I17" i="13" s="1"/>
  <c r="J17" i="11"/>
  <c r="J17" i="13" s="1"/>
  <c r="K17" i="11"/>
  <c r="K17" i="13" s="1"/>
  <c r="L17" i="11"/>
  <c r="L17" i="13" s="1"/>
  <c r="M17" i="11"/>
  <c r="M17" i="13" s="1"/>
  <c r="N17" i="11"/>
  <c r="N17" i="13" s="1"/>
  <c r="G110" i="16" l="1"/>
  <c r="N110" i="16"/>
  <c r="F110" i="16"/>
  <c r="C110" i="16"/>
  <c r="I110" i="16"/>
  <c r="E110" i="16"/>
  <c r="J110" i="16"/>
  <c r="L110" i="16"/>
  <c r="O110" i="16"/>
  <c r="D110" i="16"/>
  <c r="H110" i="16"/>
  <c r="M110" i="16"/>
  <c r="P110" i="16"/>
  <c r="K110" i="16"/>
  <c r="J99" i="16"/>
  <c r="F99" i="16"/>
  <c r="K99" i="16"/>
  <c r="I99" i="16"/>
  <c r="D99" i="16"/>
  <c r="N99" i="16"/>
  <c r="P99" i="16"/>
  <c r="H99" i="16"/>
  <c r="E99" i="16"/>
  <c r="L99" i="16"/>
  <c r="O99" i="16"/>
  <c r="M99" i="16"/>
  <c r="G99" i="16"/>
  <c r="C99" i="16"/>
  <c r="L88" i="16"/>
  <c r="K88" i="16"/>
  <c r="I88" i="16"/>
  <c r="C88" i="16"/>
  <c r="O88" i="16"/>
  <c r="J88" i="16"/>
  <c r="D88" i="16"/>
  <c r="G88" i="16"/>
  <c r="P88" i="16"/>
  <c r="E88" i="16"/>
  <c r="M88" i="16"/>
  <c r="F88" i="16"/>
  <c r="H88" i="16"/>
  <c r="N88" i="16"/>
  <c r="L66" i="16"/>
  <c r="G66" i="16"/>
  <c r="D66" i="16"/>
  <c r="F66" i="16"/>
  <c r="N66" i="16"/>
  <c r="C66" i="16"/>
  <c r="H66" i="16"/>
  <c r="M66" i="16"/>
  <c r="O66" i="16"/>
  <c r="E66" i="16"/>
  <c r="I66" i="16"/>
  <c r="P66" i="16"/>
  <c r="J66" i="16"/>
  <c r="K66" i="16"/>
  <c r="O55" i="16"/>
  <c r="L55" i="16"/>
  <c r="M55" i="16"/>
  <c r="D55" i="16"/>
  <c r="E55" i="16"/>
  <c r="C55" i="16"/>
  <c r="G55" i="16"/>
  <c r="H55" i="16"/>
  <c r="N55" i="16"/>
  <c r="F55" i="16"/>
  <c r="K55" i="16"/>
  <c r="J55" i="16"/>
  <c r="I55" i="16"/>
  <c r="P55" i="16"/>
  <c r="N11" i="16"/>
  <c r="O11" i="16"/>
  <c r="D11" i="16"/>
  <c r="P11" i="16"/>
  <c r="E11" i="16"/>
  <c r="F11" i="16"/>
  <c r="G11" i="16"/>
  <c r="H11" i="16"/>
  <c r="I11" i="16"/>
  <c r="J11" i="16"/>
  <c r="K11" i="16"/>
  <c r="C11" i="16"/>
  <c r="L11" i="16"/>
  <c r="M11" i="16"/>
  <c r="T14" i="16"/>
  <c r="U14" i="16"/>
  <c r="V14" i="16"/>
  <c r="R14" i="16"/>
  <c r="S14" i="16"/>
  <c r="C45" i="16"/>
  <c r="W41" i="16"/>
  <c r="B41" i="16"/>
  <c r="I45" i="16"/>
  <c r="F45" i="16"/>
  <c r="K45" i="16"/>
  <c r="P45" i="16"/>
  <c r="O45" i="16"/>
  <c r="L45" i="16"/>
  <c r="Q45" i="16"/>
  <c r="H45" i="16"/>
  <c r="D45" i="16"/>
  <c r="M45" i="16"/>
  <c r="E45" i="16"/>
  <c r="N45" i="16"/>
  <c r="G45" i="16"/>
  <c r="J45" i="16"/>
  <c r="D49" i="11"/>
  <c r="D44" i="11"/>
  <c r="D43" i="11"/>
  <c r="W45" i="16" l="1"/>
  <c r="B45" i="16"/>
  <c r="F8" i="13"/>
  <c r="F35" i="13" l="1"/>
  <c r="F46" i="13"/>
  <c r="F23" i="13"/>
  <c r="C19" i="16" s="1"/>
  <c r="F24" i="13"/>
  <c r="F25" i="13"/>
  <c r="F58" i="13"/>
  <c r="F57" i="13"/>
  <c r="F36" i="13"/>
  <c r="F47" i="13" s="1"/>
  <c r="B19" i="16" l="1"/>
  <c r="W19" i="16"/>
  <c r="N23" i="16"/>
  <c r="F23" i="16"/>
  <c r="L23" i="16"/>
  <c r="M23" i="16"/>
  <c r="E23" i="16"/>
  <c r="D23" i="16"/>
  <c r="K23" i="16"/>
  <c r="J23" i="16"/>
  <c r="Q23" i="16"/>
  <c r="I23" i="16"/>
  <c r="H23" i="16"/>
  <c r="P23" i="16"/>
  <c r="O23" i="16"/>
  <c r="G23" i="16"/>
  <c r="C23" i="16"/>
  <c r="F11" i="11"/>
  <c r="F11" i="13" s="1"/>
  <c r="B22" i="16" l="1"/>
  <c r="W22" i="16"/>
  <c r="B23" i="16"/>
  <c r="W23" i="16"/>
  <c r="E6" i="10" l="1"/>
  <c r="E39" i="10" l="1"/>
  <c r="E40" i="10"/>
  <c r="E16" i="10"/>
  <c r="E34" i="13"/>
  <c r="E33" i="13"/>
  <c r="F52" i="13"/>
  <c r="F53" i="13" s="1"/>
  <c r="G52" i="13"/>
  <c r="H52" i="13"/>
  <c r="I52" i="13"/>
  <c r="J52" i="13"/>
  <c r="K52" i="13"/>
  <c r="L52" i="13"/>
  <c r="M52" i="13"/>
  <c r="N52" i="13"/>
  <c r="E52" i="13"/>
  <c r="F6" i="10"/>
  <c r="G6" i="10"/>
  <c r="H6" i="10"/>
  <c r="I6" i="10"/>
  <c r="J6" i="10"/>
  <c r="K6" i="10"/>
  <c r="L6" i="10"/>
  <c r="M6" i="10"/>
  <c r="N6" i="10"/>
  <c r="E45" i="13"/>
  <c r="E44" i="13"/>
  <c r="L11" i="10" l="1"/>
  <c r="L22" i="10"/>
  <c r="L23" i="10"/>
  <c r="L10" i="10"/>
  <c r="C90" i="16" s="1"/>
  <c r="K23" i="10"/>
  <c r="K22" i="10"/>
  <c r="K10" i="10"/>
  <c r="C79" i="16" s="1"/>
  <c r="K11" i="10"/>
  <c r="J22" i="10"/>
  <c r="J23" i="10"/>
  <c r="J10" i="10"/>
  <c r="C68" i="16" s="1"/>
  <c r="J11" i="10"/>
  <c r="I10" i="10"/>
  <c r="C57" i="16" s="1"/>
  <c r="I22" i="10"/>
  <c r="I23" i="10"/>
  <c r="I11" i="10"/>
  <c r="N11" i="10"/>
  <c r="N10" i="10"/>
  <c r="C112" i="16" s="1"/>
  <c r="N22" i="10"/>
  <c r="N23" i="10"/>
  <c r="M11" i="10"/>
  <c r="M10" i="10"/>
  <c r="C101" i="16" s="1"/>
  <c r="M22" i="10"/>
  <c r="M23" i="10"/>
  <c r="I17" i="10"/>
  <c r="I18" i="10"/>
  <c r="I19" i="10"/>
  <c r="I14" i="10"/>
  <c r="I20" i="10"/>
  <c r="I15" i="10"/>
  <c r="I16" i="10"/>
  <c r="K15" i="10"/>
  <c r="K16" i="10"/>
  <c r="K17" i="10"/>
  <c r="K18" i="10"/>
  <c r="K20" i="10"/>
  <c r="K19" i="10"/>
  <c r="K14" i="10"/>
  <c r="H14" i="10"/>
  <c r="H16" i="10"/>
  <c r="H17" i="10"/>
  <c r="H18" i="10"/>
  <c r="G16" i="10"/>
  <c r="L19" i="10"/>
  <c r="L14" i="10"/>
  <c r="L15" i="10"/>
  <c r="L16" i="10"/>
  <c r="L17" i="10"/>
  <c r="L20" i="10"/>
  <c r="L18" i="10"/>
  <c r="J15" i="10"/>
  <c r="J16" i="10"/>
  <c r="J17" i="10"/>
  <c r="J18" i="10"/>
  <c r="J19" i="10"/>
  <c r="J20" i="10"/>
  <c r="J14" i="10"/>
  <c r="N15" i="10"/>
  <c r="N20" i="10"/>
  <c r="N16" i="10"/>
  <c r="N17" i="10"/>
  <c r="N18" i="10"/>
  <c r="N19" i="10"/>
  <c r="N14" i="10"/>
  <c r="F14" i="10"/>
  <c r="F18" i="10"/>
  <c r="F17" i="10"/>
  <c r="F16" i="10"/>
  <c r="M17" i="10"/>
  <c r="M18" i="10"/>
  <c r="M19" i="10"/>
  <c r="M14" i="10"/>
  <c r="M15" i="10"/>
  <c r="M16" i="10"/>
  <c r="M20" i="10"/>
  <c r="H9" i="10"/>
  <c r="H10" i="10" s="1"/>
  <c r="H8" i="10"/>
  <c r="K9" i="10"/>
  <c r="K8" i="10"/>
  <c r="J9" i="10"/>
  <c r="J8" i="10"/>
  <c r="I9" i="10"/>
  <c r="I8" i="10"/>
  <c r="N9" i="10"/>
  <c r="N8" i="10"/>
  <c r="F9" i="10"/>
  <c r="F10" i="10" s="1"/>
  <c r="F8" i="10"/>
  <c r="M9" i="10"/>
  <c r="M8" i="10"/>
  <c r="L9" i="10"/>
  <c r="L8" i="10"/>
  <c r="C46" i="16" l="1"/>
  <c r="Q46" i="16" s="1"/>
  <c r="H11" i="10"/>
  <c r="E29" i="10"/>
  <c r="C24" i="16"/>
  <c r="F57" i="16"/>
  <c r="O57" i="16"/>
  <c r="H57" i="16"/>
  <c r="P57" i="16"/>
  <c r="D57" i="16"/>
  <c r="I57" i="16"/>
  <c r="E57" i="16"/>
  <c r="Q57" i="16"/>
  <c r="M57" i="16"/>
  <c r="J57" i="16"/>
  <c r="N57" i="16"/>
  <c r="K57" i="16"/>
  <c r="G57" i="16"/>
  <c r="L57" i="16"/>
  <c r="L112" i="16"/>
  <c r="G112" i="16"/>
  <c r="I112" i="16"/>
  <c r="O112" i="16"/>
  <c r="Q112" i="16"/>
  <c r="H112" i="16"/>
  <c r="J112" i="16"/>
  <c r="P112" i="16"/>
  <c r="E112" i="16"/>
  <c r="K112" i="16"/>
  <c r="M112" i="16"/>
  <c r="D112" i="16"/>
  <c r="F112" i="16"/>
  <c r="N112" i="16"/>
  <c r="K79" i="16"/>
  <c r="I79" i="16"/>
  <c r="N79" i="16"/>
  <c r="Q79" i="16"/>
  <c r="G79" i="16"/>
  <c r="J79" i="16"/>
  <c r="O79" i="16"/>
  <c r="D79" i="16"/>
  <c r="H79" i="16"/>
  <c r="L79" i="16"/>
  <c r="P79" i="16"/>
  <c r="E79" i="16"/>
  <c r="M79" i="16"/>
  <c r="F79" i="16"/>
  <c r="P68" i="16"/>
  <c r="K68" i="16"/>
  <c r="D68" i="16"/>
  <c r="G68" i="16"/>
  <c r="L68" i="16"/>
  <c r="O68" i="16"/>
  <c r="H68" i="16"/>
  <c r="E68" i="16"/>
  <c r="Q68" i="16"/>
  <c r="M68" i="16"/>
  <c r="I68" i="16"/>
  <c r="F68" i="16"/>
  <c r="J68" i="16"/>
  <c r="N68" i="16"/>
  <c r="Q90" i="16"/>
  <c r="E90" i="16"/>
  <c r="M90" i="16"/>
  <c r="F90" i="16"/>
  <c r="I90" i="16"/>
  <c r="N90" i="16"/>
  <c r="K90" i="16"/>
  <c r="G90" i="16"/>
  <c r="J90" i="16"/>
  <c r="O90" i="16"/>
  <c r="D90" i="16"/>
  <c r="H90" i="16"/>
  <c r="L90" i="16"/>
  <c r="P90" i="16"/>
  <c r="I101" i="16"/>
  <c r="J101" i="16"/>
  <c r="O101" i="16"/>
  <c r="D101" i="16"/>
  <c r="H101" i="16"/>
  <c r="L101" i="16"/>
  <c r="P101" i="16"/>
  <c r="E101" i="16"/>
  <c r="M101" i="16"/>
  <c r="F101" i="16"/>
  <c r="K101" i="16"/>
  <c r="N101" i="16"/>
  <c r="Q101" i="16"/>
  <c r="G101" i="16"/>
  <c r="E17" i="13"/>
  <c r="E16" i="13"/>
  <c r="D28" i="13"/>
  <c r="G8" i="13"/>
  <c r="E12" i="13"/>
  <c r="E18" i="13"/>
  <c r="G35" i="13" l="1"/>
  <c r="G46" i="13"/>
  <c r="G23" i="13"/>
  <c r="C30" i="16" s="1"/>
  <c r="G24" i="13"/>
  <c r="G25" i="13"/>
  <c r="J46" i="16"/>
  <c r="K46" i="16"/>
  <c r="F46" i="16"/>
  <c r="M46" i="16"/>
  <c r="I46" i="16"/>
  <c r="G46" i="16"/>
  <c r="H46" i="16"/>
  <c r="D46" i="16"/>
  <c r="L46" i="16"/>
  <c r="O46" i="16"/>
  <c r="N46" i="16"/>
  <c r="P46" i="16"/>
  <c r="E46" i="16"/>
  <c r="J42" i="16"/>
  <c r="N42" i="16"/>
  <c r="O42" i="16"/>
  <c r="I42" i="16"/>
  <c r="H42" i="16"/>
  <c r="P42" i="16"/>
  <c r="M42" i="16"/>
  <c r="C42" i="16"/>
  <c r="K42" i="16"/>
  <c r="G42" i="16"/>
  <c r="D42" i="16"/>
  <c r="L42" i="16"/>
  <c r="Q42" i="16"/>
  <c r="Q47" i="16" s="1"/>
  <c r="E42" i="16"/>
  <c r="F42" i="16"/>
  <c r="H22" i="10"/>
  <c r="H23" i="10"/>
  <c r="F23" i="10"/>
  <c r="F22" i="10"/>
  <c r="W57" i="16"/>
  <c r="B90" i="16"/>
  <c r="W101" i="16"/>
  <c r="W90" i="16"/>
  <c r="B79" i="16"/>
  <c r="B112" i="16"/>
  <c r="B57" i="16"/>
  <c r="W68" i="16"/>
  <c r="B68" i="16"/>
  <c r="W79" i="16"/>
  <c r="B101" i="16"/>
  <c r="W112" i="16"/>
  <c r="L24" i="16"/>
  <c r="D24" i="16"/>
  <c r="F24" i="16"/>
  <c r="J24" i="16"/>
  <c r="M24" i="16"/>
  <c r="P24" i="16"/>
  <c r="O24" i="16"/>
  <c r="I24" i="16"/>
  <c r="N24" i="16"/>
  <c r="H24" i="16"/>
  <c r="K24" i="16"/>
  <c r="E24" i="16"/>
  <c r="Q24" i="16"/>
  <c r="G24" i="16"/>
  <c r="G53" i="13"/>
  <c r="G58" i="13"/>
  <c r="G57" i="13"/>
  <c r="C34" i="16" s="1"/>
  <c r="G36" i="13"/>
  <c r="G47" i="13" s="1"/>
  <c r="G11" i="11"/>
  <c r="G11" i="13" s="1"/>
  <c r="H11" i="11"/>
  <c r="H11" i="13" s="1"/>
  <c r="I11" i="11"/>
  <c r="I11" i="13" s="1"/>
  <c r="J11" i="11"/>
  <c r="J11" i="13" s="1"/>
  <c r="K11" i="11"/>
  <c r="K11" i="13" s="1"/>
  <c r="L11" i="11"/>
  <c r="L11" i="13" s="1"/>
  <c r="M11" i="11"/>
  <c r="M11" i="13" s="1"/>
  <c r="N11" i="11"/>
  <c r="N11" i="13" s="1"/>
  <c r="G12" i="11"/>
  <c r="G12" i="13" s="1"/>
  <c r="H12" i="11"/>
  <c r="H12" i="13" s="1"/>
  <c r="I12" i="11"/>
  <c r="I12" i="13" s="1"/>
  <c r="J12" i="11"/>
  <c r="J12" i="13" s="1"/>
  <c r="K12" i="11"/>
  <c r="K12" i="13" s="1"/>
  <c r="L12" i="11"/>
  <c r="L12" i="13" s="1"/>
  <c r="M12" i="11"/>
  <c r="M12" i="13" s="1"/>
  <c r="N12" i="11"/>
  <c r="N12" i="13" s="1"/>
  <c r="G13" i="13"/>
  <c r="H13" i="13"/>
  <c r="I13" i="13"/>
  <c r="J13" i="13"/>
  <c r="K13" i="13"/>
  <c r="L13" i="13"/>
  <c r="M13" i="13"/>
  <c r="N13" i="13"/>
  <c r="F17" i="11"/>
  <c r="F17" i="13" s="1"/>
  <c r="F16" i="11"/>
  <c r="F13" i="13"/>
  <c r="E13" i="13"/>
  <c r="I8" i="13"/>
  <c r="J8" i="13"/>
  <c r="K8" i="13"/>
  <c r="L8" i="13"/>
  <c r="M8" i="13"/>
  <c r="N8" i="13"/>
  <c r="E8" i="13"/>
  <c r="F12" i="11"/>
  <c r="M35" i="13" l="1"/>
  <c r="M46" i="13"/>
  <c r="I35" i="13"/>
  <c r="I46" i="13"/>
  <c r="N35" i="13"/>
  <c r="N46" i="13"/>
  <c r="L35" i="13"/>
  <c r="L46" i="13"/>
  <c r="K35" i="13"/>
  <c r="K46" i="13"/>
  <c r="J35" i="13"/>
  <c r="J46" i="13"/>
  <c r="E35" i="13"/>
  <c r="E46" i="13"/>
  <c r="E58" i="13"/>
  <c r="J12" i="16" s="1"/>
  <c r="E23" i="13"/>
  <c r="C8" i="16" s="1"/>
  <c r="E24" i="13"/>
  <c r="E25" i="13"/>
  <c r="N23" i="13"/>
  <c r="C107" i="16" s="1"/>
  <c r="N24" i="13"/>
  <c r="N25" i="13"/>
  <c r="L24" i="13"/>
  <c r="L25" i="13"/>
  <c r="L23" i="13"/>
  <c r="C85" i="16" s="1"/>
  <c r="M24" i="13"/>
  <c r="M25" i="13"/>
  <c r="M23" i="13"/>
  <c r="C96" i="16" s="1"/>
  <c r="K25" i="13"/>
  <c r="K23" i="13"/>
  <c r="C74" i="16" s="1"/>
  <c r="K24" i="13"/>
  <c r="J25" i="13"/>
  <c r="J23" i="13"/>
  <c r="C63" i="16" s="1"/>
  <c r="J24" i="13"/>
  <c r="W30" i="16"/>
  <c r="B30" i="16"/>
  <c r="G14" i="10" s="1"/>
  <c r="I23" i="13"/>
  <c r="C52" i="16" s="1"/>
  <c r="I24" i="13"/>
  <c r="I25" i="13"/>
  <c r="B46" i="16"/>
  <c r="H19" i="10" s="1"/>
  <c r="W46" i="16"/>
  <c r="W42" i="16"/>
  <c r="B42" i="16"/>
  <c r="H15" i="10" s="1"/>
  <c r="H20" i="10" s="1"/>
  <c r="F12" i="13"/>
  <c r="F11" i="10"/>
  <c r="K34" i="16"/>
  <c r="I34" i="16"/>
  <c r="J34" i="16"/>
  <c r="Q34" i="16"/>
  <c r="P34" i="16"/>
  <c r="H34" i="16"/>
  <c r="O34" i="16"/>
  <c r="G34" i="16"/>
  <c r="N34" i="16"/>
  <c r="F34" i="16"/>
  <c r="M34" i="16"/>
  <c r="E34" i="16"/>
  <c r="L34" i="16"/>
  <c r="D34" i="16"/>
  <c r="B24" i="16"/>
  <c r="W24" i="16"/>
  <c r="N53" i="13"/>
  <c r="N58" i="13"/>
  <c r="N57" i="13"/>
  <c r="I53" i="13"/>
  <c r="I58" i="13"/>
  <c r="I57" i="13"/>
  <c r="M53" i="13"/>
  <c r="M57" i="13"/>
  <c r="M58" i="13"/>
  <c r="E53" i="13"/>
  <c r="E57" i="13"/>
  <c r="L53" i="13"/>
  <c r="L57" i="13"/>
  <c r="L58" i="13"/>
  <c r="K53" i="13"/>
  <c r="K58" i="13"/>
  <c r="K57" i="13"/>
  <c r="J53" i="13"/>
  <c r="J58" i="13"/>
  <c r="J57" i="13"/>
  <c r="G9" i="10"/>
  <c r="G10" i="10" s="1"/>
  <c r="G8" i="10"/>
  <c r="F16" i="13"/>
  <c r="I36" i="13"/>
  <c r="I47" i="13"/>
  <c r="K47" i="13"/>
  <c r="K36" i="13"/>
  <c r="J36" i="13"/>
  <c r="J47" i="13"/>
  <c r="N47" i="13"/>
  <c r="N36" i="13"/>
  <c r="M47" i="13"/>
  <c r="M36" i="13"/>
  <c r="L47" i="13"/>
  <c r="L36" i="13"/>
  <c r="K32" i="11"/>
  <c r="H32" i="11"/>
  <c r="I44" i="16" l="1"/>
  <c r="I47" i="16" s="1"/>
  <c r="F44" i="16"/>
  <c r="F47" i="16" s="1"/>
  <c r="P44" i="16"/>
  <c r="P47" i="16" s="1"/>
  <c r="N44" i="16"/>
  <c r="N47" i="16" s="1"/>
  <c r="G44" i="16"/>
  <c r="G47" i="16" s="1"/>
  <c r="H44" i="16"/>
  <c r="H47" i="16" s="1"/>
  <c r="D44" i="16"/>
  <c r="D47" i="16" s="1"/>
  <c r="J44" i="16"/>
  <c r="J47" i="16" s="1"/>
  <c r="M44" i="16"/>
  <c r="M47" i="16" s="1"/>
  <c r="O44" i="16"/>
  <c r="O47" i="16" s="1"/>
  <c r="E44" i="16"/>
  <c r="E47" i="16" s="1"/>
  <c r="C44" i="16"/>
  <c r="L44" i="16"/>
  <c r="L47" i="16" s="1"/>
  <c r="K44" i="16"/>
  <c r="K47" i="16" s="1"/>
  <c r="K12" i="16"/>
  <c r="H12" i="16"/>
  <c r="N12" i="16"/>
  <c r="D77" i="16"/>
  <c r="J77" i="16"/>
  <c r="P77" i="16"/>
  <c r="L77" i="16"/>
  <c r="C77" i="16"/>
  <c r="C80" i="16" s="1"/>
  <c r="F77" i="16"/>
  <c r="N77" i="16"/>
  <c r="E77" i="16"/>
  <c r="H77" i="16"/>
  <c r="K77" i="16"/>
  <c r="O77" i="16"/>
  <c r="G77" i="16"/>
  <c r="I77" i="16"/>
  <c r="M77" i="16"/>
  <c r="O12" i="16"/>
  <c r="L12" i="16"/>
  <c r="C78" i="16"/>
  <c r="I12" i="16"/>
  <c r="P12" i="16"/>
  <c r="M12" i="16"/>
  <c r="Q12" i="16"/>
  <c r="D12" i="16"/>
  <c r="F12" i="16"/>
  <c r="F33" i="16"/>
  <c r="G33" i="16"/>
  <c r="H33" i="16"/>
  <c r="I33" i="16"/>
  <c r="J33" i="16"/>
  <c r="K33" i="16"/>
  <c r="C33" i="16"/>
  <c r="L33" i="16"/>
  <c r="M33" i="16"/>
  <c r="N33" i="16"/>
  <c r="O33" i="16"/>
  <c r="D33" i="16"/>
  <c r="P33" i="16"/>
  <c r="E33" i="16"/>
  <c r="C12" i="16"/>
  <c r="G12" i="16"/>
  <c r="E12" i="16"/>
  <c r="G11" i="10"/>
  <c r="C35" i="16"/>
  <c r="W85" i="16"/>
  <c r="B85" i="16"/>
  <c r="W74" i="16"/>
  <c r="B74" i="16"/>
  <c r="B107" i="16"/>
  <c r="W107" i="16"/>
  <c r="W52" i="16"/>
  <c r="B52" i="16"/>
  <c r="W63" i="16"/>
  <c r="B63" i="16"/>
  <c r="B96" i="16"/>
  <c r="W96" i="16"/>
  <c r="W8" i="16"/>
  <c r="B8" i="16"/>
  <c r="E14" i="10" s="1"/>
  <c r="E27" i="10" s="1"/>
  <c r="C111" i="16"/>
  <c r="C113" i="16" s="1"/>
  <c r="C89" i="16"/>
  <c r="C91" i="16" s="1"/>
  <c r="K31" i="16"/>
  <c r="Q31" i="16"/>
  <c r="N31" i="16"/>
  <c r="P31" i="16"/>
  <c r="F31" i="16"/>
  <c r="C31" i="16"/>
  <c r="M31" i="16"/>
  <c r="O31" i="16"/>
  <c r="I31" i="16"/>
  <c r="J31" i="16"/>
  <c r="G31" i="16"/>
  <c r="D31" i="16"/>
  <c r="H31" i="16"/>
  <c r="L31" i="16"/>
  <c r="E31" i="16"/>
  <c r="H20" i="16"/>
  <c r="H25" i="16" s="1"/>
  <c r="N20" i="16"/>
  <c r="N25" i="16" s="1"/>
  <c r="G20" i="16"/>
  <c r="G25" i="16" s="1"/>
  <c r="M20" i="16"/>
  <c r="M25" i="16" s="1"/>
  <c r="P20" i="16"/>
  <c r="P25" i="16" s="1"/>
  <c r="D20" i="16"/>
  <c r="E20" i="16"/>
  <c r="E25" i="16" s="1"/>
  <c r="J20" i="16"/>
  <c r="J25" i="16" s="1"/>
  <c r="Q20" i="16"/>
  <c r="Q25" i="16" s="1"/>
  <c r="L20" i="16"/>
  <c r="L25" i="16" s="1"/>
  <c r="I20" i="16"/>
  <c r="I25" i="16" s="1"/>
  <c r="F20" i="16"/>
  <c r="F25" i="16" s="1"/>
  <c r="C20" i="16"/>
  <c r="C25" i="16" s="1"/>
  <c r="O20" i="16"/>
  <c r="O25" i="16" s="1"/>
  <c r="K20" i="16"/>
  <c r="K25" i="16" s="1"/>
  <c r="C67" i="16"/>
  <c r="K100" i="16"/>
  <c r="M100" i="16"/>
  <c r="H100" i="16"/>
  <c r="H102" i="16" s="1"/>
  <c r="J100" i="16"/>
  <c r="J102" i="16" s="1"/>
  <c r="Q100" i="16"/>
  <c r="Q102" i="16" s="1"/>
  <c r="N100" i="16"/>
  <c r="N102" i="16" s="1"/>
  <c r="E100" i="16"/>
  <c r="I100" i="16"/>
  <c r="F100" i="16"/>
  <c r="L100" i="16"/>
  <c r="P100" i="16"/>
  <c r="D100" i="16"/>
  <c r="O100" i="16"/>
  <c r="G100" i="16"/>
  <c r="O89" i="16"/>
  <c r="L89" i="16"/>
  <c r="L91" i="16" s="1"/>
  <c r="J89" i="16"/>
  <c r="J91" i="16" s="1"/>
  <c r="P89" i="16"/>
  <c r="G89" i="16"/>
  <c r="D89" i="16"/>
  <c r="K89" i="16"/>
  <c r="E89" i="16"/>
  <c r="H89" i="16"/>
  <c r="N89" i="16"/>
  <c r="I89" i="16"/>
  <c r="Q89" i="16"/>
  <c r="Q91" i="16" s="1"/>
  <c r="F89" i="16"/>
  <c r="F91" i="16" s="1"/>
  <c r="M89" i="16"/>
  <c r="M91" i="16" s="1"/>
  <c r="C56" i="16"/>
  <c r="G56" i="16"/>
  <c r="G58" i="16" s="1"/>
  <c r="F56" i="16"/>
  <c r="J56" i="16"/>
  <c r="M56" i="16"/>
  <c r="P56" i="16"/>
  <c r="P58" i="16" s="1"/>
  <c r="E56" i="16"/>
  <c r="L56" i="16"/>
  <c r="L58" i="16" s="1"/>
  <c r="Q56" i="16"/>
  <c r="Q58" i="16" s="1"/>
  <c r="H56" i="16"/>
  <c r="D56" i="16"/>
  <c r="O56" i="16"/>
  <c r="O58" i="16" s="1"/>
  <c r="N56" i="16"/>
  <c r="K56" i="16"/>
  <c r="K58" i="16" s="1"/>
  <c r="I56" i="16"/>
  <c r="M67" i="16"/>
  <c r="D67" i="16"/>
  <c r="I67" i="16"/>
  <c r="I69" i="16" s="1"/>
  <c r="P67" i="16"/>
  <c r="E67" i="16"/>
  <c r="H67" i="16"/>
  <c r="L67" i="16"/>
  <c r="L69" i="16" s="1"/>
  <c r="K67" i="16"/>
  <c r="K69" i="16" s="1"/>
  <c r="Q67" i="16"/>
  <c r="Q69" i="16" s="1"/>
  <c r="N67" i="16"/>
  <c r="N69" i="16" s="1"/>
  <c r="J67" i="16"/>
  <c r="J69" i="16" s="1"/>
  <c r="F67" i="16"/>
  <c r="O67" i="16"/>
  <c r="G67" i="16"/>
  <c r="P111" i="16"/>
  <c r="L111" i="16"/>
  <c r="L113" i="16" s="1"/>
  <c r="K111" i="16"/>
  <c r="H111" i="16"/>
  <c r="O111" i="16"/>
  <c r="E111" i="16"/>
  <c r="E113" i="16" s="1"/>
  <c r="N111" i="16"/>
  <c r="N113" i="16" s="1"/>
  <c r="D111" i="16"/>
  <c r="D113" i="16" s="1"/>
  <c r="G111" i="16"/>
  <c r="G113" i="16" s="1"/>
  <c r="Q111" i="16"/>
  <c r="Q113" i="16" s="1"/>
  <c r="J111" i="16"/>
  <c r="M111" i="16"/>
  <c r="I111" i="16"/>
  <c r="F111" i="16"/>
  <c r="I78" i="16"/>
  <c r="N78" i="16"/>
  <c r="M78" i="16"/>
  <c r="M80" i="16" s="1"/>
  <c r="D78" i="16"/>
  <c r="D80" i="16" s="1"/>
  <c r="J78" i="16"/>
  <c r="F78" i="16"/>
  <c r="E78" i="16"/>
  <c r="E80" i="16" s="1"/>
  <c r="L78" i="16"/>
  <c r="P78" i="16"/>
  <c r="H78" i="16"/>
  <c r="O78" i="16"/>
  <c r="K78" i="16"/>
  <c r="G78" i="16"/>
  <c r="Q78" i="16"/>
  <c r="C100" i="16"/>
  <c r="F19" i="10"/>
  <c r="W34" i="16"/>
  <c r="B34" i="16"/>
  <c r="E26" i="13"/>
  <c r="W44" i="16" l="1"/>
  <c r="B44" i="16"/>
  <c r="C47" i="16"/>
  <c r="W12" i="16"/>
  <c r="B12" i="16"/>
  <c r="W33" i="16"/>
  <c r="B33" i="16"/>
  <c r="G17" i="10" s="1"/>
  <c r="F113" i="16"/>
  <c r="P69" i="16"/>
  <c r="I102" i="16"/>
  <c r="F69" i="16"/>
  <c r="G91" i="16"/>
  <c r="H69" i="16"/>
  <c r="F80" i="16"/>
  <c r="L80" i="16"/>
  <c r="J80" i="16"/>
  <c r="E58" i="16"/>
  <c r="J58" i="16"/>
  <c r="E102" i="16"/>
  <c r="W11" i="16"/>
  <c r="B11" i="16"/>
  <c r="E17" i="10" s="1"/>
  <c r="E30" i="10" s="1"/>
  <c r="K102" i="16"/>
  <c r="M113" i="16"/>
  <c r="I113" i="16"/>
  <c r="P80" i="16"/>
  <c r="F102" i="16"/>
  <c r="N58" i="16"/>
  <c r="D58" i="16"/>
  <c r="N80" i="16"/>
  <c r="M102" i="16"/>
  <c r="W99" i="16"/>
  <c r="B99" i="16"/>
  <c r="G80" i="16"/>
  <c r="I80" i="16"/>
  <c r="K113" i="16"/>
  <c r="E69" i="16"/>
  <c r="I91" i="16"/>
  <c r="O102" i="16"/>
  <c r="B110" i="16"/>
  <c r="W110" i="16"/>
  <c r="W88" i="16"/>
  <c r="B88" i="16"/>
  <c r="F58" i="16"/>
  <c r="B66" i="16"/>
  <c r="W66" i="16"/>
  <c r="O91" i="16"/>
  <c r="H113" i="16"/>
  <c r="H58" i="16"/>
  <c r="G102" i="16"/>
  <c r="K80" i="16"/>
  <c r="N91" i="16"/>
  <c r="D102" i="16"/>
  <c r="C69" i="16"/>
  <c r="B77" i="16"/>
  <c r="W77" i="16"/>
  <c r="O113" i="16"/>
  <c r="P102" i="16"/>
  <c r="O80" i="16"/>
  <c r="H91" i="16"/>
  <c r="H80" i="16"/>
  <c r="D69" i="16"/>
  <c r="E91" i="16"/>
  <c r="L102" i="16"/>
  <c r="P91" i="16"/>
  <c r="W55" i="16"/>
  <c r="B55" i="16"/>
  <c r="P113" i="16"/>
  <c r="J113" i="16"/>
  <c r="O69" i="16"/>
  <c r="M69" i="16"/>
  <c r="M58" i="16"/>
  <c r="K91" i="16"/>
  <c r="W20" i="16"/>
  <c r="D25" i="16"/>
  <c r="W25" i="16" s="1"/>
  <c r="W89" i="16"/>
  <c r="B100" i="16"/>
  <c r="W100" i="16"/>
  <c r="C102" i="16"/>
  <c r="B67" i="16"/>
  <c r="G69" i="16"/>
  <c r="B78" i="16"/>
  <c r="Q80" i="16"/>
  <c r="W111" i="16"/>
  <c r="B111" i="16"/>
  <c r="W67" i="16"/>
  <c r="W56" i="16"/>
  <c r="C58" i="16"/>
  <c r="B20" i="16"/>
  <c r="F15" i="10" s="1"/>
  <c r="F20" i="10" s="1"/>
  <c r="B56" i="16"/>
  <c r="I58" i="16"/>
  <c r="B89" i="16"/>
  <c r="D91" i="16"/>
  <c r="W78" i="16"/>
  <c r="G18" i="10"/>
  <c r="G23" i="10"/>
  <c r="G22" i="10"/>
  <c r="P35" i="16"/>
  <c r="H35" i="16"/>
  <c r="L35" i="16"/>
  <c r="K35" i="16"/>
  <c r="O35" i="16"/>
  <c r="M35" i="16"/>
  <c r="D35" i="16"/>
  <c r="I35" i="16"/>
  <c r="E35" i="16"/>
  <c r="N35" i="16"/>
  <c r="F35" i="16"/>
  <c r="G35" i="16"/>
  <c r="J35" i="16"/>
  <c r="Q35" i="16"/>
  <c r="E18" i="10"/>
  <c r="E36" i="13"/>
  <c r="E47" i="13" s="1"/>
  <c r="W47" i="16" l="1"/>
  <c r="B47" i="16"/>
  <c r="W113" i="16"/>
  <c r="B113" i="16"/>
  <c r="B80" i="16"/>
  <c r="W69" i="16"/>
  <c r="W91" i="16"/>
  <c r="B69" i="16"/>
  <c r="B25" i="16"/>
  <c r="W80" i="16"/>
  <c r="B102" i="16"/>
  <c r="W102" i="16"/>
  <c r="B58" i="16"/>
  <c r="W58" i="16"/>
  <c r="B91" i="16"/>
  <c r="E31" i="10"/>
  <c r="W35" i="16"/>
  <c r="B35" i="16"/>
  <c r="M36" i="16"/>
  <c r="P36" i="16"/>
  <c r="O36" i="16"/>
  <c r="I36" i="16"/>
  <c r="N36" i="16"/>
  <c r="J36" i="16"/>
  <c r="G36" i="16"/>
  <c r="C36" i="16"/>
  <c r="B31" i="16"/>
  <c r="W31" i="16"/>
  <c r="K36" i="16"/>
  <c r="L36" i="16"/>
  <c r="D36" i="16"/>
  <c r="H36" i="16"/>
  <c r="E36" i="16"/>
  <c r="Q36" i="16"/>
  <c r="F36" i="16"/>
  <c r="E8" i="10"/>
  <c r="E9" i="10"/>
  <c r="D16" i="13"/>
  <c r="G19" i="10" l="1"/>
  <c r="G15" i="10"/>
  <c r="E10" i="10"/>
  <c r="E11" i="10" s="1"/>
  <c r="B36" i="16"/>
  <c r="W36" i="16"/>
  <c r="D16" i="11"/>
  <c r="L9" i="16" l="1"/>
  <c r="N9" i="16"/>
  <c r="O9" i="16"/>
  <c r="D9" i="16"/>
  <c r="I9" i="16"/>
  <c r="K9" i="16"/>
  <c r="C9" i="16"/>
  <c r="E9" i="16"/>
  <c r="F9" i="16"/>
  <c r="P9" i="16"/>
  <c r="M9" i="16"/>
  <c r="Q9" i="16"/>
  <c r="J9" i="16"/>
  <c r="H9" i="16"/>
  <c r="G9" i="16"/>
  <c r="C13" i="16"/>
  <c r="E22" i="10" s="1"/>
  <c r="E36" i="10" s="1"/>
  <c r="E35" i="10"/>
  <c r="G20" i="10"/>
  <c r="D13" i="16" l="1"/>
  <c r="D14" i="16" s="1"/>
  <c r="E23" i="10"/>
  <c r="E37" i="10" s="1"/>
  <c r="P13" i="16"/>
  <c r="P14" i="16" s="1"/>
  <c r="H13" i="16"/>
  <c r="H14" i="16" s="1"/>
  <c r="O13" i="16"/>
  <c r="O14" i="16" s="1"/>
  <c r="G13" i="16"/>
  <c r="G14" i="16" s="1"/>
  <c r="F13" i="16"/>
  <c r="F14" i="16" s="1"/>
  <c r="K13" i="16"/>
  <c r="K14" i="16" s="1"/>
  <c r="N13" i="16"/>
  <c r="N14" i="16" s="1"/>
  <c r="M13" i="16"/>
  <c r="M14" i="16" s="1"/>
  <c r="J13" i="16"/>
  <c r="J14" i="16" s="1"/>
  <c r="E13" i="16"/>
  <c r="E14" i="16" s="1"/>
  <c r="Q13" i="16"/>
  <c r="Q14" i="16" s="1"/>
  <c r="L13" i="16"/>
  <c r="L14" i="16" s="1"/>
  <c r="I13" i="16"/>
  <c r="I14" i="16" s="1"/>
  <c r="W9" i="16"/>
  <c r="C14" i="16"/>
  <c r="B9" i="16"/>
  <c r="B13" i="16" l="1"/>
  <c r="E19" i="10" s="1"/>
  <c r="E32" i="10" s="1"/>
  <c r="W13" i="16"/>
  <c r="E15" i="10"/>
  <c r="E28" i="10" s="1"/>
  <c r="B14" i="16"/>
  <c r="W14" i="16"/>
  <c r="E20" i="10" l="1"/>
  <c r="E3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Ildi Czeglédi</author>
    <author>Czeglédi Ildikó</author>
  </authors>
  <commentList>
    <comment ref="C2" authorId="0" shapeId="0" xr:uid="{00000000-0006-0000-0000-000001000000}">
      <text>
        <r>
          <rPr>
            <sz val="9"/>
            <color indexed="81"/>
            <rFont val="Tahoma"/>
            <family val="2"/>
            <charset val="238"/>
          </rPr>
          <t xml:space="preserve">
</t>
        </r>
        <r>
          <rPr>
            <b/>
            <sz val="9"/>
            <color indexed="81"/>
            <rFont val="Tahoma"/>
            <family val="2"/>
            <charset val="238"/>
          </rPr>
          <t>Kérjük, hogy az LCC Segédlet kitöltése előtt feltétlenül tanulmányozza a kapcsolódó Felhasználói Útmutatót!</t>
        </r>
        <r>
          <rPr>
            <sz val="9"/>
            <color indexed="81"/>
            <rFont val="Tahoma"/>
            <family val="2"/>
            <charset val="238"/>
          </rPr>
          <t xml:space="preserve">
LCC_Felhasználói_útmutató_Szivattyúk.pdf</t>
        </r>
      </text>
    </comment>
    <comment ref="B24" authorId="1" shapeId="0" xr:uid="{00000000-0006-0000-0000-000002000000}">
      <text>
        <r>
          <rPr>
            <sz val="9"/>
            <color indexed="81"/>
            <rFont val="Tahoma"/>
            <family val="2"/>
            <charset val="238"/>
          </rPr>
          <t xml:space="preserve">A segédlet több celláján fontos instrukciókat, magyarázatokat talál jegyzetben, melyek a cellára mutatva jelennek meg.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Ildi Czeglédi</author>
    <author>Bence</author>
  </authors>
  <commentList>
    <comment ref="C7" authorId="0" shapeId="0" xr:uid="{00000000-0006-0000-0100-000001000000}">
      <text>
        <r>
          <rPr>
            <sz val="9"/>
            <color indexed="81"/>
            <rFont val="Tahoma"/>
            <family val="2"/>
            <charset val="238"/>
          </rPr>
          <t xml:space="preserve">
A Segédlet keretein belül rendszernek tekintjük a szivattyú és kapcsolódó berendezései (motor és/vagy frekvenciaváltó) által alkotott műszaki egységet.
Az alábbi értékek számításához mind az Ajánlatkérő, mind az Ajánlattevő által megadott adatokara szükség van. Képleteket ld. 5) munkalapon.
Amennyiben a rendszer egyik kapcsolódó berendezése nem szerepel az adott beszerzés(rész)ben, úgy annak hatásfokát 100 %-nak tekintjük.</t>
        </r>
      </text>
    </comment>
    <comment ref="C8" authorId="1" shapeId="0" xr:uid="{00000000-0006-0000-0100-000002000000}">
      <text>
        <r>
          <rPr>
            <sz val="9"/>
            <color indexed="81"/>
            <rFont val="Tahoma"/>
            <family val="2"/>
            <charset val="238"/>
          </rPr>
          <t xml:space="preserve">A szivattyú+motor üzemeltetési adatok és a specifikáció (megajánlott) szerint
</t>
        </r>
      </text>
    </comment>
    <comment ref="C11" authorId="1" shapeId="0" xr:uid="{00000000-0006-0000-0100-000003000000}">
      <text>
        <r>
          <rPr>
            <sz val="9"/>
            <color indexed="81"/>
            <rFont val="Tahoma"/>
            <family val="2"/>
            <charset val="238"/>
          </rPr>
          <t xml:space="preserve">
P</t>
        </r>
        <r>
          <rPr>
            <vertAlign val="subscript"/>
            <sz val="9"/>
            <color indexed="25"/>
            <rFont val="Tahoma"/>
            <family val="2"/>
            <charset val="238"/>
          </rPr>
          <t>r</t>
        </r>
        <r>
          <rPr>
            <sz val="9"/>
            <color indexed="81"/>
            <rFont val="Tahoma"/>
            <family val="2"/>
            <charset val="238"/>
          </rPr>
          <t xml:space="preserve">*napi üzemóra*365*villamos energia ára*db szám
A beszerzés(rész) teljes éves energiafelhasználása.
</t>
        </r>
      </text>
    </comment>
    <comment ref="C22" authorId="1" shapeId="0" xr:uid="{00000000-0006-0000-0100-000004000000}">
      <text>
        <r>
          <rPr>
            <b/>
            <sz val="9"/>
            <color indexed="81"/>
            <rFont val="Tahoma"/>
            <family val="2"/>
            <charset val="238"/>
          </rPr>
          <t>CO</t>
        </r>
        <r>
          <rPr>
            <b/>
            <vertAlign val="subscript"/>
            <sz val="9"/>
            <color indexed="81"/>
            <rFont val="Tahoma"/>
            <family val="2"/>
            <charset val="238"/>
          </rPr>
          <t xml:space="preserve">2 </t>
        </r>
        <r>
          <rPr>
            <b/>
            <sz val="9"/>
            <color indexed="81"/>
            <rFont val="Tahoma"/>
            <family val="2"/>
            <charset val="238"/>
          </rPr>
          <t xml:space="preserve">ekvivalensben megadva
</t>
        </r>
        <r>
          <rPr>
            <sz val="9"/>
            <color indexed="81"/>
            <rFont val="Tahoma"/>
            <family val="2"/>
            <charset val="238"/>
          </rPr>
          <t xml:space="preserve">
</t>
        </r>
      </text>
    </comment>
    <comment ref="C36" authorId="1" shapeId="0" xr:uid="{00000000-0006-0000-0100-000005000000}">
      <text>
        <r>
          <rPr>
            <b/>
            <sz val="9"/>
            <color indexed="81"/>
            <rFont val="Tahoma"/>
            <family val="2"/>
            <charset val="238"/>
          </rPr>
          <t>CO</t>
        </r>
        <r>
          <rPr>
            <b/>
            <vertAlign val="subscript"/>
            <sz val="9"/>
            <color indexed="81"/>
            <rFont val="Tahoma"/>
            <family val="2"/>
            <charset val="238"/>
          </rPr>
          <t xml:space="preserve">2 </t>
        </r>
        <r>
          <rPr>
            <b/>
            <sz val="9"/>
            <color indexed="81"/>
            <rFont val="Tahoma"/>
            <family val="2"/>
            <charset val="238"/>
          </rPr>
          <t xml:space="preserve">ekvivalensben megadva
</t>
        </r>
        <r>
          <rPr>
            <sz val="9"/>
            <color indexed="81"/>
            <rFont val="Tahoma"/>
            <family val="2"/>
            <charset val="238"/>
          </rPr>
          <t xml:space="preserve">
</t>
        </r>
      </text>
    </comment>
    <comment ref="C37" authorId="1" shapeId="0" xr:uid="{00000000-0006-0000-0100-000006000000}">
      <text>
        <r>
          <rPr>
            <b/>
            <sz val="9"/>
            <color indexed="81"/>
            <rFont val="Tahoma"/>
            <family val="2"/>
            <charset val="238"/>
          </rPr>
          <t>CO</t>
        </r>
        <r>
          <rPr>
            <b/>
            <vertAlign val="subscript"/>
            <sz val="9"/>
            <color indexed="81"/>
            <rFont val="Tahoma"/>
            <family val="2"/>
            <charset val="238"/>
          </rPr>
          <t xml:space="preserve">2 </t>
        </r>
        <r>
          <rPr>
            <b/>
            <sz val="9"/>
            <color indexed="81"/>
            <rFont val="Tahoma"/>
            <family val="2"/>
            <charset val="238"/>
          </rPr>
          <t xml:space="preserve">ekvivalensben megadva
</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Ildi Czeglédi</author>
    <author>Czeglédi Ildikó</author>
  </authors>
  <commentList>
    <comment ref="C8" authorId="0" shapeId="0" xr:uid="{00000000-0006-0000-0200-000001000000}">
      <text>
        <r>
          <rPr>
            <b/>
            <sz val="9"/>
            <color indexed="81"/>
            <rFont val="Tahoma"/>
            <family val="2"/>
            <charset val="238"/>
          </rPr>
          <t xml:space="preserve">
A megnevezés megadásával "aktiválódnak" az adott oszlopban található hivatkozások és képletek a Segédlet többi munkalapján is! A táblázat kitöltését mindig az E oszloppal kell kezdeni!</t>
        </r>
        <r>
          <rPr>
            <sz val="9"/>
            <color indexed="81"/>
            <rFont val="Tahoma"/>
            <family val="2"/>
            <charset val="238"/>
          </rPr>
          <t xml:space="preserve"> Minden megnevezéssel ellátott, vagyis aktív oszlopban ki kell tölteni az összes FEHÉR hátterű cellát! Amennyiben valamely cella nem releváns, akkor írjon nullát "0" az adott cellába. </t>
        </r>
      </text>
    </comment>
    <comment ref="C22" authorId="0" shapeId="0" xr:uid="{00000000-0006-0000-0200-000002000000}">
      <text>
        <r>
          <rPr>
            <sz val="9"/>
            <color indexed="81"/>
            <rFont val="Tahoma"/>
            <family val="2"/>
            <charset val="238"/>
          </rPr>
          <t xml:space="preserve">
</t>
        </r>
      </text>
    </comment>
    <comment ref="C27" authorId="1" shapeId="0" xr:uid="{00000000-0006-0000-0200-000003000000}">
      <text>
        <r>
          <rPr>
            <sz val="9"/>
            <color indexed="81"/>
            <rFont val="Tahoma"/>
            <family val="2"/>
            <charset val="238"/>
          </rPr>
          <t xml:space="preserve">
Ha a részegység rövidebb élettartama miatti, jövőbeli pótlást ajánlatkérő nem teszi a felhívás/szerződés részévé, akkor adjon meg nullát. 
Amennyiben a szerződés részévé kívánja tenni a pótlást is, adja azok szerződésben elvárt számát. Ez alapján, a részegység rövidebb élettartamának megfelelő években, csak az itt megadott számú pótlás költségét veszi figyelembe a számítás. 
Az itt szerepeltetett pótlások az eszköz rendes elhasználódása és rövidebb élettartama miatt szükségesek és nem a garancia/jótállás körébe tartoznak. Ez utóbbival kapcsolatos ajánlattevői vállalásokat célszerűbb az LCC-t kiegészítő, egyéb szempontként értékelni.
ld. még 5) munkalap és a kapcsolódó LCC Felhasználói Útmutató</t>
        </r>
      </text>
    </comment>
    <comment ref="C32" authorId="1" shapeId="0" xr:uid="{00000000-0006-0000-0200-000004000000}">
      <text>
        <r>
          <rPr>
            <sz val="9"/>
            <color indexed="81"/>
            <rFont val="Tahoma"/>
            <family val="2"/>
            <charset val="238"/>
          </rPr>
          <t xml:space="preserve">
Ha a részegység rövidebb élettartama miatti, jövőbeli pótlást ajánlatkérő nem teszi a felhívás/szerződés részévé, akkor adjon meg nullát. 
Amennyiben a szerződés részévé kívánja tenni a pótlást is, adja azok szerződésben elvárt számát. Ez alapján, a részegység rövidebb élettartamának megfelelő években, csak az itt megadott számú pótlás költségét veszi figyelembe a számítás. 
Az itt szerepeltetett pótlások az eszköz rendes elhasználódása és rövidebb élettartama miatt szükségesek és nem a garancia/jótállás körébe tartoznak. Ez utóbbival kapcsolatos ajánlattevői vállalásokat célszerűbb az LCC-t kiegészítő, egyéb szempontként értékelni.
ld. még 5) munkalap és a kapcsolódó LCC Felhasználói Útmutató</t>
        </r>
      </text>
    </comment>
    <comment ref="C37" authorId="1" shapeId="0" xr:uid="{00000000-0006-0000-0200-000005000000}">
      <text>
        <r>
          <rPr>
            <sz val="9"/>
            <color indexed="81"/>
            <rFont val="Tahoma"/>
            <family val="2"/>
            <charset val="238"/>
          </rPr>
          <t xml:space="preserve">
Ha a részegység rövidebb élettartama miatti, jövőbeli pótlást ajánlatkérő nem teszi a felhívás/szerződés részévé, akkor adjon meg nullát. 
Amennyiben a szerződés részévé kívánja tenni a pótlást is, adja azok szerződésben elvárt számát. Ez alapján, a részegység rövidebb élettartamának megfelelő években, csak az itt megadott számú pótlás költségét veszi figyelembe a számítás. 
Az itt szerepeltetett pótlások az eszköz rendes elhasználódása és rövidebb élettartama miatt szükségesek és nem a garancia/jótállás körébe tartoznak. Ez utóbbival kapcsolatos ajánlattevői vállalásokat célszerűbb az LCC-t kiegészítő, egyéb szempontként értékelni.
ld. még 5) munkalap és a kapcsolódó LCC Felhasználói Útmutató</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Czeglédi Ildikó</author>
    <author>Ildi Czeglédi</author>
  </authors>
  <commentList>
    <comment ref="C25" authorId="0" shapeId="0" xr:uid="{00000000-0006-0000-0300-000001000000}">
      <text>
        <r>
          <rPr>
            <sz val="9"/>
            <color indexed="81"/>
            <rFont val="Tahoma"/>
            <family val="2"/>
            <charset val="238"/>
          </rPr>
          <t xml:space="preserve">
Ajánlatkérő által megadott adat, a kiírásban/szerződéstervezetben megfogalmazott elvárások szerint. 
</t>
        </r>
      </text>
    </comment>
    <comment ref="C35" authorId="0" shapeId="0" xr:uid="{00000000-0006-0000-0300-000002000000}">
      <text>
        <r>
          <rPr>
            <sz val="9"/>
            <color indexed="81"/>
            <rFont val="Tahoma"/>
            <family val="2"/>
            <charset val="238"/>
          </rPr>
          <t xml:space="preserve">Ajánlatkérő által megadott adat, a kiírásban/szerződéstervezetben megfogalmazott elvárások szerint. </t>
        </r>
      </text>
    </comment>
    <comment ref="C39" authorId="1" shapeId="0" xr:uid="{00000000-0006-0000-0300-000003000000}">
      <text>
        <r>
          <rPr>
            <sz val="9"/>
            <color indexed="81"/>
            <rFont val="Tahoma"/>
            <family val="2"/>
            <charset val="238"/>
          </rPr>
          <t xml:space="preserve">Ha ajánlata a szivattyúval egybe épített motort tartalmaz, akkor itt csak a műszaki adatokat töltse ki, a motor beszerzési árához írjon nullát. A Szivattyúnál megadott (27.sor) beszerzési árat viszont úgy adja meg, hogy az tartalmazza a motor értékét is!
</t>
        </r>
      </text>
    </comment>
    <comment ref="C46" authorId="0" shapeId="0" xr:uid="{00000000-0006-0000-0300-000004000000}">
      <text>
        <r>
          <rPr>
            <sz val="9"/>
            <color indexed="81"/>
            <rFont val="Tahoma"/>
            <family val="2"/>
            <charset val="238"/>
          </rPr>
          <t xml:space="preserve">
Ajánlatkérő által megadott adat, a kiírásban/szerződéstervezetben megfogalmazott elvárások szerint. </t>
        </r>
      </text>
    </comment>
    <comment ref="C59" authorId="0" shapeId="0" xr:uid="{00000000-0006-0000-0300-000005000000}">
      <text>
        <r>
          <rPr>
            <sz val="9"/>
            <color indexed="81"/>
            <rFont val="Tahoma"/>
            <family val="2"/>
            <charset val="238"/>
          </rPr>
          <t>Amennyiben ezen költségek több oszlopban is szereplő eszközökre is vonatkoznak (pl. tervezés), akkor vagy az adott oszlopokra szétosztva az ajánlatkérői instrukciók szerint, vagy egy oszlopban, egy összegben kell a költségeket megadni.</t>
        </r>
      </text>
    </comment>
  </commentList>
</comments>
</file>

<file path=xl/sharedStrings.xml><?xml version="1.0" encoding="utf-8"?>
<sst xmlns="http://schemas.openxmlformats.org/spreadsheetml/2006/main" count="513" uniqueCount="281">
  <si>
    <t>%</t>
  </si>
  <si>
    <t>Hungary</t>
  </si>
  <si>
    <t>HUF</t>
  </si>
  <si>
    <r>
      <t>kg CO</t>
    </r>
    <r>
      <rPr>
        <vertAlign val="subscript"/>
        <sz val="9"/>
        <rFont val="Arial"/>
        <family val="2"/>
        <charset val="1"/>
      </rPr>
      <t>2-</t>
    </r>
    <r>
      <rPr>
        <sz val="9"/>
        <rFont val="Arial"/>
        <family val="2"/>
        <charset val="1"/>
      </rPr>
      <t>eq/kWh</t>
    </r>
  </si>
  <si>
    <r>
      <t>kg CO</t>
    </r>
    <r>
      <rPr>
        <vertAlign val="subscript"/>
        <sz val="9"/>
        <rFont val="Arial"/>
        <family val="2"/>
      </rPr>
      <t>2-</t>
    </r>
    <r>
      <rPr>
        <sz val="9"/>
        <rFont val="Arial"/>
        <family val="2"/>
      </rPr>
      <t>eq/kWh</t>
    </r>
  </si>
  <si>
    <t>Bevezetés</t>
  </si>
  <si>
    <t>Az LCC Segédlet alkalmazási köre</t>
  </si>
  <si>
    <t>A Segédlet felépítése</t>
  </si>
  <si>
    <t>Ajánlatkérői alapadatok</t>
  </si>
  <si>
    <t>LCC Eredmények, összegzés</t>
  </si>
  <si>
    <t>Referencia adatok</t>
  </si>
  <si>
    <t>Az LCC számításának alapvető paraméterei:</t>
  </si>
  <si>
    <t>Pénznem</t>
  </si>
  <si>
    <t>Villamosenergia ára</t>
  </si>
  <si>
    <t xml:space="preserve">Villamosenergia árának éves reál növekedési üteme </t>
  </si>
  <si>
    <t>db</t>
  </si>
  <si>
    <t>Az életciklusköltség-számítás eredményeinek ábrázolása</t>
  </si>
  <si>
    <t>Egyéb kezdeti egyszeri költségek</t>
  </si>
  <si>
    <t>Egyéb éves költségek</t>
  </si>
  <si>
    <t>A nemzeti villamosenergia-mix CO2-ekv kibocsátása</t>
  </si>
  <si>
    <t>A CO2-egyenérték költsége</t>
  </si>
  <si>
    <t>Diszkont ráta</t>
  </si>
  <si>
    <t>Ajánlatkérő által megadott adatok: Az életciklus-költségek kiszámításának egységes paraméterei és alapadatai.</t>
  </si>
  <si>
    <t>Kérjük, válasszon!</t>
  </si>
  <si>
    <t>Karbantartási költségek opciók</t>
  </si>
  <si>
    <t>A Segédlet használata</t>
  </si>
  <si>
    <t>Mennyiség</t>
  </si>
  <si>
    <t>Átlagos napi üzemóra / db</t>
  </si>
  <si>
    <t>h</t>
  </si>
  <si>
    <t>kW</t>
  </si>
  <si>
    <t>Szállító</t>
  </si>
  <si>
    <t>Típus</t>
  </si>
  <si>
    <t>Gyártó</t>
  </si>
  <si>
    <t>Névleges teljesítmény</t>
  </si>
  <si>
    <t>Élettartam</t>
  </si>
  <si>
    <t>év</t>
  </si>
  <si>
    <t>Egyéb költségek jelenértéke</t>
  </si>
  <si>
    <t>Externális költségek jelenértéke</t>
  </si>
  <si>
    <t>Összes egyéb költség jelenértéke</t>
  </si>
  <si>
    <t>Összes extenális költség jelenértéke</t>
  </si>
  <si>
    <t>Szivattyú egység összdarabszám</t>
  </si>
  <si>
    <t>Az üzemelési költségek kiszámításának paraméterei</t>
  </si>
  <si>
    <t>Az LCC számításának alapvető paraméterei</t>
  </si>
  <si>
    <t>A karbantartási költségek kiszámításának paraméterei:</t>
  </si>
  <si>
    <t>Beszerzési ár  (műszaki specifikáció szerint)</t>
  </si>
  <si>
    <t>Az ajánlatkérő átlagos karbantartási költsége</t>
  </si>
  <si>
    <t>A környezeti externáliák költsége (nem kötelező):</t>
  </si>
  <si>
    <r>
      <t xml:space="preserve">Elektronika </t>
    </r>
    <r>
      <rPr>
        <b/>
        <sz val="11"/>
        <color theme="0"/>
        <rFont val="Arial"/>
        <family val="2"/>
        <charset val="1"/>
      </rPr>
      <t>összdarabszám</t>
    </r>
  </si>
  <si>
    <t>Beszerzési költség</t>
  </si>
  <si>
    <t>Üzemelési költségek jelenértéke</t>
  </si>
  <si>
    <t>Karbantartási költségek jelenértéke</t>
  </si>
  <si>
    <t>Összes beszerzési költség</t>
  </si>
  <si>
    <t>Összes üzemelési költség jelenértéke</t>
  </si>
  <si>
    <t>Összes karbantartási költség jelenértéke</t>
  </si>
  <si>
    <t>Definíciók és képletek</t>
  </si>
  <si>
    <t>Egyéb költségek</t>
  </si>
  <si>
    <t>óra/db</t>
  </si>
  <si>
    <t>Szivattyú</t>
  </si>
  <si>
    <t>Villamos motor</t>
  </si>
  <si>
    <t>Kérjük válasszon!</t>
  </si>
  <si>
    <t>EUR</t>
  </si>
  <si>
    <t>USD</t>
  </si>
  <si>
    <t>Az ajánlatkérőnél felmerülő egyéb költségek (amennyiben releváns):</t>
  </si>
  <si>
    <r>
      <t>HUF/kg CO</t>
    </r>
    <r>
      <rPr>
        <vertAlign val="subscript"/>
        <sz val="9"/>
        <rFont val="Arial"/>
        <family val="2"/>
      </rPr>
      <t>2-</t>
    </r>
    <r>
      <rPr>
        <sz val="9"/>
        <rFont val="Arial"/>
        <family val="2"/>
      </rPr>
      <t>eq</t>
    </r>
  </si>
  <si>
    <t>Ajánlatkérőre jellemző villamosenergia-mix CO2-ekv kibocsátása</t>
  </si>
  <si>
    <t>AJÁNLATKÉRŐI adatok</t>
  </si>
  <si>
    <t>AJÁNLATTEVŐI adatok</t>
  </si>
  <si>
    <t>Nem releváns költségtétel</t>
  </si>
  <si>
    <t>Pótlási költségek jelenértéke</t>
  </si>
  <si>
    <t>m</t>
  </si>
  <si>
    <t>Legördülő menü: Kérjük válasszon!</t>
  </si>
  <si>
    <t>LCC Segédlet szivattyúk és kapcsolódó berendezések közbeszerzéseihez</t>
  </si>
  <si>
    <t>Éves energia felhasználás</t>
  </si>
  <si>
    <t>Rendszer együttes értékelése</t>
  </si>
  <si>
    <t>A beszerzés(rész) megnevezése / azonosítása</t>
  </si>
  <si>
    <t>Teljes beszerzés életciklusköltsége</t>
  </si>
  <si>
    <t>kWh/év</t>
  </si>
  <si>
    <t>kg CO2eq/év</t>
  </si>
  <si>
    <t>Beszerzés(rész) megnevezése / azonosítása</t>
  </si>
  <si>
    <t>Ajánlattevő által megajánlott éves(?) karbantartási költség</t>
  </si>
  <si>
    <t>Átlagos, gépenkénti napi üzemóra</t>
  </si>
  <si>
    <t>Éves energiaköltség</t>
  </si>
  <si>
    <r>
      <t>m</t>
    </r>
    <r>
      <rPr>
        <vertAlign val="superscript"/>
        <sz val="9"/>
        <rFont val="Arial"/>
        <family val="2"/>
        <charset val="238"/>
      </rPr>
      <t>3</t>
    </r>
    <r>
      <rPr>
        <sz val="9"/>
        <rFont val="Arial"/>
        <family val="2"/>
        <charset val="1"/>
      </rPr>
      <t>/h</t>
    </r>
  </si>
  <si>
    <r>
      <t>kg/dm</t>
    </r>
    <r>
      <rPr>
        <vertAlign val="superscript"/>
        <sz val="9"/>
        <rFont val="Arial"/>
        <family val="2"/>
        <charset val="238"/>
      </rPr>
      <t>3</t>
    </r>
  </si>
  <si>
    <t>Szállítás igény Q</t>
  </si>
  <si>
    <t>Emelési magasság igény H</t>
  </si>
  <si>
    <t>Folyadéksűrűség ρ</t>
  </si>
  <si>
    <t>Az ajánlatkérő által preferált munkaponton a szivattyú elvárt manometrikus emelési magassága, ami a rendszer részéről terhelődik a szivattyúra. H [m]</t>
  </si>
  <si>
    <r>
      <t>Szivattyú hatásfoka a kívánt munkapontban η</t>
    </r>
    <r>
      <rPr>
        <vertAlign val="subscript"/>
        <sz val="11"/>
        <rFont val="Arial"/>
        <family val="2"/>
        <charset val="238"/>
      </rPr>
      <t>hidr</t>
    </r>
  </si>
  <si>
    <t>LCC Számítás</t>
  </si>
  <si>
    <t>Összeg</t>
  </si>
  <si>
    <t>Karbantartási költségek</t>
  </si>
  <si>
    <t>Externális költségek</t>
  </si>
  <si>
    <t>Összesen</t>
  </si>
  <si>
    <t xml:space="preserve">Ajánlatának elbírálásához kérjük, adja meg az ajánlatával kapcsolatos információkat az alábbi táblázat FEHÉR celláinak kitöltésével. </t>
  </si>
  <si>
    <t>Ajánlattevői adatok</t>
  </si>
  <si>
    <t>Hidraulikai teljesítmény igény Pi= Q*H*ρ/367</t>
  </si>
  <si>
    <t>LCC értékelési periódus hossza</t>
  </si>
  <si>
    <t>Szivattyú, szivattyúegység felvett munkaponti teljesítménye P1</t>
  </si>
  <si>
    <r>
      <t>Szivattyú, szivattyúegység felvett munkaponti teljesítménye P</t>
    </r>
    <r>
      <rPr>
        <vertAlign val="subscript"/>
        <sz val="11"/>
        <rFont val="Arial"/>
        <family val="2"/>
        <charset val="238"/>
      </rPr>
      <t>1</t>
    </r>
  </si>
  <si>
    <r>
      <t>Rendszer teljesítményigénye P</t>
    </r>
    <r>
      <rPr>
        <vertAlign val="subscript"/>
        <sz val="11"/>
        <rFont val="Arial"/>
        <family val="2"/>
        <charset val="238"/>
      </rPr>
      <t xml:space="preserve">r </t>
    </r>
  </si>
  <si>
    <t>Egyéb költségek (amennyiben releváns):</t>
  </si>
  <si>
    <t>AJÁNLATKÉRŐnél felmerülő egyéb kezdeti, egyszeri költségek</t>
  </si>
  <si>
    <t>AJÁNLATKÉRŐnél felmerülő egyéb éves költségek</t>
  </si>
  <si>
    <t>AJÁNLATTEVŐ által megadott egyéb kezdeti, egyszeri költségek</t>
  </si>
  <si>
    <t>AJÁNLATTEVŐ által megadott egyéb éves költségek</t>
  </si>
  <si>
    <t>Energiafelhasználás költsége</t>
  </si>
  <si>
    <t>Pótlási költségek</t>
  </si>
  <si>
    <t>AJÁNLATKÉRŐI adat</t>
  </si>
  <si>
    <t>NEMZETI referencia</t>
  </si>
  <si>
    <t>REFERENCIA ADATOK</t>
  </si>
  <si>
    <t>LEGÖRDÜLŐ MENÜK ADATKÉSZLETE</t>
  </si>
  <si>
    <t xml:space="preserve"> </t>
  </si>
  <si>
    <r>
      <t>Jelenérték PV</t>
    </r>
    <r>
      <rPr>
        <b/>
        <vertAlign val="subscript"/>
        <sz val="11"/>
        <rFont val="Arial"/>
        <family val="2"/>
        <charset val="238"/>
      </rPr>
      <t>n</t>
    </r>
  </si>
  <si>
    <t>AJÁNLATKÉRŐ megnevezése / azonosítása</t>
  </si>
  <si>
    <t>AJÁNLATTEVŐ megnevezése / azonosítása</t>
  </si>
  <si>
    <t>LCC Értékelési periódus hossza (n)</t>
  </si>
  <si>
    <t>Összes pótlási költség jelenértéke</t>
  </si>
  <si>
    <t>Teljes beszerzés éves energia felhasználása</t>
  </si>
  <si>
    <r>
      <t>Teljes beszerzés éves CO</t>
    </r>
    <r>
      <rPr>
        <b/>
        <vertAlign val="subscript"/>
        <sz val="11"/>
        <color theme="0"/>
        <rFont val="Arial"/>
        <family val="2"/>
        <charset val="238"/>
      </rPr>
      <t>2</t>
    </r>
    <r>
      <rPr>
        <b/>
        <sz val="11"/>
        <color theme="0"/>
        <rFont val="Arial"/>
        <family val="2"/>
        <charset val="1"/>
      </rPr>
      <t xml:space="preserve"> ekvivalens kibocsátása</t>
    </r>
  </si>
  <si>
    <t>Teljes beszerzés éves CO2 ekvivalens kibocsátásának költsége</t>
  </si>
  <si>
    <r>
      <t>Költségelemek jelenértéke (PV</t>
    </r>
    <r>
      <rPr>
        <b/>
        <vertAlign val="subscript"/>
        <sz val="11"/>
        <rFont val="Arial"/>
        <family val="2"/>
        <charset val="238"/>
      </rPr>
      <t>n</t>
    </r>
    <r>
      <rPr>
        <b/>
        <sz val="11"/>
        <rFont val="Arial"/>
        <family val="2"/>
        <charset val="238"/>
      </rPr>
      <t>)</t>
    </r>
  </si>
  <si>
    <t>Teljes beszerzésre vonatkozó, összesített adatok</t>
  </si>
  <si>
    <t>Az életciklusköltség-számítás eredményeinek összegzése és ábrázolása</t>
  </si>
  <si>
    <r>
      <t>Éves CO</t>
    </r>
    <r>
      <rPr>
        <b/>
        <vertAlign val="subscript"/>
        <sz val="11"/>
        <rFont val="Arial"/>
        <family val="2"/>
        <charset val="238"/>
      </rPr>
      <t>2</t>
    </r>
    <r>
      <rPr>
        <b/>
        <sz val="11"/>
        <rFont val="Arial"/>
        <family val="2"/>
        <charset val="1"/>
      </rPr>
      <t xml:space="preserve"> kibocsátás</t>
    </r>
  </si>
  <si>
    <r>
      <t>Éves CO</t>
    </r>
    <r>
      <rPr>
        <b/>
        <vertAlign val="subscript"/>
        <sz val="11"/>
        <rFont val="Arial"/>
        <family val="2"/>
        <charset val="238"/>
      </rPr>
      <t>2</t>
    </r>
    <r>
      <rPr>
        <b/>
        <sz val="11"/>
        <rFont val="Arial"/>
        <family val="2"/>
        <charset val="1"/>
      </rPr>
      <t xml:space="preserve"> kibocsátás költsége</t>
    </r>
  </si>
  <si>
    <r>
      <t>kg CO</t>
    </r>
    <r>
      <rPr>
        <vertAlign val="subscript"/>
        <sz val="9"/>
        <rFont val="Arial"/>
        <family val="2"/>
        <charset val="238"/>
      </rPr>
      <t>2</t>
    </r>
    <r>
      <rPr>
        <sz val="9"/>
        <rFont val="Arial"/>
        <family val="2"/>
        <charset val="1"/>
      </rPr>
      <t>-eq/év</t>
    </r>
  </si>
  <si>
    <t>A beszerzés(rész) életciklusköltsége</t>
  </si>
  <si>
    <t>Adatmezők megnevezése</t>
  </si>
  <si>
    <t>A szivattyúval terhelt villamos motor hálózatból felvett teljesítménye a preferált munkaponton.</t>
  </si>
  <si>
    <t>Éves energia felhasználás*Villamosenergia ára</t>
  </si>
  <si>
    <t>Definíció, értelmezés</t>
  </si>
  <si>
    <t>3) Ajánlatkérői_adatok munkalap</t>
  </si>
  <si>
    <t>2) LCC_Eredmények_összegzés munkalap</t>
  </si>
  <si>
    <t>4) Ajánlattevői_adatok munkalap</t>
  </si>
  <si>
    <t>Képlet (amennyiben releváns)</t>
  </si>
  <si>
    <t xml:space="preserve"> P1 = P2/ηmot</t>
  </si>
  <si>
    <t xml:space="preserve">Rendszer teljesítményigénye Pr </t>
  </si>
  <si>
    <t xml:space="preserve"> Pr = P1/ηfrv</t>
  </si>
  <si>
    <t>Pr*napi üzemóra*365*szivattyú db száma</t>
  </si>
  <si>
    <t>Költségelemek jelenértéke (PVn)</t>
  </si>
  <si>
    <t>Beszerzési költség+Üzemelési költségek jelenértéke+Pótlási költségek jelenértéke+Karbantartási költségek jelenértéke+Egyéb költségek jelenértéke+Externális költségek jelenértéke</t>
  </si>
  <si>
    <t>Éves CO2 kibocsátás</t>
  </si>
  <si>
    <t>Az adott beszerzés(rész)ben szereplő eszközök által felhasznált villamosenergia következtében, egy év alatt a légkörbe jutó üvegházhatású gázok mennyisége szén-dioxid egyenértékben (CO2 ekvivalens) megadva. Számításához a 3) munkalapon Ajánlatkérő által megadott, rá jellemző átlagos kibocsátási értéket, vagy a 6) munkalapon megadott Nemzeti referencia értéket veszi figyelembe.</t>
  </si>
  <si>
    <t>Éves CO2 kibocsátás költsége</t>
  </si>
  <si>
    <t>Teljes beszerzés éves CO2 ekvivalens kibocsátása</t>
  </si>
  <si>
    <t>Tengelyteljesítmény P2 (motor által leadott teljesítmény a kívánt munkapontban)</t>
  </si>
  <si>
    <t>Villamos motor hatásfoka a kívánt munkapontban ηmot</t>
  </si>
  <si>
    <t>Térfogatáram. Az ajánlatkérő által preferált munkaponton a szivattyú elvárt folyadékszállítása. Q [m3/h]</t>
  </si>
  <si>
    <t>A frekvenciaváltó közben keletkező elektronikai, hő és egyéb veszteségeket figyelembevevő tényező. ηfrv [%]</t>
  </si>
  <si>
    <r>
      <t xml:space="preserve">A szivattyú+motor+frekvenciaváltó által alkotott rendszer felvett teljesítménye az ajánlatkérő által preferált munkapontban, </t>
    </r>
    <r>
      <rPr>
        <b/>
        <sz val="11"/>
        <rFont val="Arial"/>
        <family val="2"/>
        <charset val="238"/>
      </rPr>
      <t>1 gépes üzemnél.</t>
    </r>
  </si>
  <si>
    <t>AJÁNLATKÉRŐ:</t>
  </si>
  <si>
    <t>AJÁNLATTEVŐ:</t>
  </si>
  <si>
    <t>Automatikusan feltöltődik az Ajánlatkérő által, a 3) munkalap 8. sor, E-N oszlopokban megadottak szerint.</t>
  </si>
  <si>
    <t>Éves CO2 ekvivalens kibocsátás*CO2 ekvivalens kibocsátás ára</t>
  </si>
  <si>
    <t>6) Referencia adatok</t>
  </si>
  <si>
    <t>7) LCC Számítás</t>
  </si>
  <si>
    <t>Jelenérték (PVn)</t>
  </si>
  <si>
    <t>Legördülő menüből magyar forint, euró és amerikai dollár pénznemek választhatók.</t>
  </si>
  <si>
    <t xml:space="preserve">Hidraulikai teljesítmény igény </t>
  </si>
  <si>
    <t>Pi= Q*H*ρ/367</t>
  </si>
  <si>
    <t>Amennyiben a fenti legördülő menüből az "AJÁNLATKÉRŐI adatokat" választotta, kérjük adja meg a karbantartáshoz szükséges munkaerő és a szükséges anyagok, felszerelések éves költségét, az Ajánlatkérő saját nyilvántartása szerint.</t>
  </si>
  <si>
    <t>Legördülő menü: kérjük, válasszon!</t>
  </si>
  <si>
    <t xml:space="preserve">A szivattyúval terhelt villamos motor hálózatból felvett teljesítménye a preferált munkaponton. </t>
  </si>
  <si>
    <t>P1 = P2/ηmot</t>
  </si>
  <si>
    <t>Az ajánlatok értékelése az életciklusköltség-számítás (LCC) módszerével történik, a közbeszerzési dokumentumokban  foglaltak szerint.</t>
  </si>
  <si>
    <t>Beszerzési ár (specifikáció szerinti kialakítással)</t>
  </si>
  <si>
    <t>Ajánlattevő által megajánlott éves karbantartási költség</t>
  </si>
  <si>
    <t>A Segédlet összesen hét munkalapot tartalmaz:</t>
  </si>
  <si>
    <t>A cellák különböző színkódokkal rendelkeznek:</t>
  </si>
  <si>
    <t>Kitöltendő cellák: a 3) és 4) munkalapokon csak ezeket a FEHÉR hátterű cellákat kell kitölteni! (input cellák)</t>
  </si>
  <si>
    <t>Nem releváns: Korábban megadott információk alapján nem releváns cella, nem kell kitölteni!</t>
  </si>
  <si>
    <t>Éves energiaköltség (reál áremelkedés nélkül)</t>
  </si>
  <si>
    <t>Működtető elektronika</t>
  </si>
  <si>
    <r>
      <t>Működtető elektronika hatásfoka a specifikáció szerinti munkapontban η</t>
    </r>
    <r>
      <rPr>
        <vertAlign val="subscript"/>
        <sz val="11"/>
        <rFont val="Arial"/>
        <family val="2"/>
        <charset val="238"/>
      </rPr>
      <t>frv</t>
    </r>
  </si>
  <si>
    <t>A Segédlet keretében rendszernek tekintjük a szivattyú és kapcsolódó berendezései (motor, működtető elektronika) által alkotott műszaki egységet. Az alábbi négy adatmező meghatározásához mind az ajánlatkérő, mind az ajánlattevő által megadott adatokra szükség van. Amennyiben valamely kapcsolódó berendezést az adott beszerzés(rész) nem tartalmaz (pl. nincs frekvenciaváltó), úgy a számítások során annak hatásfokát 100%-nak kell tekinteni.</t>
  </si>
  <si>
    <t>A munkalap minden cellája automatikusan feltöltődik az Ajánlatkérő és az Ajánlattevő által a 3) és 4) munkalapokon megadott input adatok, valamint a Segédlet által alkalmazott matematikai összefüggések alapján (ld. Lentebb). Felhasználók számára a munkalap nem szerkeszthető.</t>
  </si>
  <si>
    <t xml:space="preserve">Az adott beszerzés(rész) teljes éves energiafelhasználása. Tehát, amennyiben az adott oszlopban szereplő beszerzés(rész) több szivattyúegység beszerzését tartalmazza, úgy azok összesen felhasznált energiamennyisége egy év alatt. </t>
  </si>
  <si>
    <t>Az adott beszerzés(rész) Éves energiafelhasználásának költsége, a villamosenergia árának reál áremelkedése nélkül. A reál áremelkedés hatása az éves energiaköltségre nyomon követhető a vizsgált időtáv egyes éveiben a 7) munkalapon. A reál áremelkedés hatásának számításához alkalmazott képletet ld. lentebb a 7) munkalap értelmezésénél.</t>
  </si>
  <si>
    <t>A jelenérték számítás a gazdasági értékelések egyik alapvető módszere. Lényege, hogy az eszköz életciklusa során különböző időpontokban (években) felmerülő költségek értékét időben korrigáljuk, jelenértékre számítjuk át a diszkont ráta segítségével. Ezzel lehetővé válik a költségek módszertanilag helyes, dinamikus szemléletű összegzése és összehasonlíthatósága. Részletesebben ld. a kapcsolódó LCC Felhasználói Útmutatót.</t>
  </si>
  <si>
    <t>A releváns költségelemek jelenértékét hivatkozza rendre a 7) munkalapról. A költségelemek meghatározásának képletét ld. lentebb, a "7) LCC Számítás" munkalap leírásánál..</t>
  </si>
  <si>
    <t>A beszerzés(rész)  összes releváns költségének jelenértéke a vizsgált időtartam alatt. Vagyis, az egyes oszlopokban szereplő termékekre vonatkozóan a releváns költségelemek jelenértékének összege.</t>
  </si>
  <si>
    <t>Éves energiafelhasználás*(Nemzeti villamosenergia-mix üvegházhatású gáz kibocsátása szén-dioxid ekvivalensben kifejezve, vagy Ajánlatkérőre jellemző energia-mix ÜHG kibocsátása szén-dioxid ekvivalensben kifejezve)</t>
  </si>
  <si>
    <r>
      <rPr>
        <b/>
        <sz val="11"/>
        <rFont val="Arial"/>
        <family val="2"/>
        <charset val="238"/>
      </rPr>
      <t>A teljes (különböző eszközöket magában foglaló) beszerzés összes releváns költségének jelenértéke a vizsgált időtávon.</t>
    </r>
    <r>
      <rPr>
        <sz val="11"/>
        <rFont val="Arial"/>
        <family val="2"/>
        <charset val="238"/>
      </rPr>
      <t xml:space="preserve"> Az E-N oszlopokban szereplő eszközök Életciklusköltségét (lcc) összesíti a teljes beszerzésre vonatkozóan. </t>
    </r>
  </si>
  <si>
    <r>
      <t xml:space="preserve">Az egyes beszerzés(rész)ek, vagyis az E-N oszlopok, megfelelő értékeit összesíti rendre, a teljes beszerzésre vonatkozóan. 
</t>
    </r>
    <r>
      <rPr>
        <b/>
        <sz val="11"/>
        <color rgb="FF000000"/>
        <rFont val="Arial"/>
        <family val="2"/>
        <charset val="238"/>
      </rPr>
      <t xml:space="preserve">Figyelem! </t>
    </r>
    <r>
      <rPr>
        <sz val="11"/>
        <color rgb="FF000000"/>
        <rFont val="Arial"/>
        <family val="2"/>
        <charset val="238"/>
      </rPr>
      <t>Ha az egyes oszlopokban ugyanazon műszaki specifikációra vonatkozó, alternatív ajánlatok megadását tette lehetővé az ajánlattevő számára, akkor ezek az összesített adatok nem értelmezhetők! Ez esetben rejtse el ezt a blokkot (26-33.sorok). A legkisebb életciklusköltséggel járó alternatív ajánlatot a 20. sorban található értékek (lcc) alapján választhatja ki.</t>
    </r>
  </si>
  <si>
    <t>Az egyes beszerzés(rész)ek, vagyis az E-N oszlopok megfelelő értékeit összesíti a teljes beszerzésre vonatkozóan.
Figyelem! Ha az oszlopokban alternatív ajánlatok megadását tette lehetővé, akkor ezek a sorok nem értelmezhetőek, rejtse el őket!</t>
  </si>
  <si>
    <t>Működtető ektronika összdarabszám</t>
  </si>
  <si>
    <t>Az eljárás során beszerzett szivattúk ill. működtető elektronika darabszámát összesíti rendre az Ajánlatkérő által a 3) munkalapon megadottak alapján.
Figyelem! Ha az oszlopokban alternatív ajánlatok megadását tette lehetővé, akkor ezek a sorok nem értelmezhetőek, rejtse el őket!</t>
  </si>
  <si>
    <r>
      <rPr>
        <b/>
        <sz val="11"/>
        <color rgb="FF000000"/>
        <rFont val="Arial"/>
        <family val="2"/>
        <charset val="238"/>
      </rPr>
      <t>Kitöltése kötelező!</t>
    </r>
    <r>
      <rPr>
        <sz val="11"/>
        <color rgb="FF000000"/>
        <rFont val="Arial"/>
        <family val="2"/>
        <charset val="238"/>
      </rPr>
      <t xml:space="preserve"> Az E-N oszlopokban </t>
    </r>
    <r>
      <rPr>
        <b/>
        <sz val="11"/>
        <color rgb="FF000000"/>
        <rFont val="Arial"/>
        <family val="2"/>
        <charset val="238"/>
      </rPr>
      <t>a megnevezés megadásával "aktiválódnak" az adott oszlopban található hivatkozások és képletek a Segédlet többi munkalapján is!</t>
    </r>
    <r>
      <rPr>
        <sz val="11"/>
        <color rgb="FF000000"/>
        <rFont val="Arial"/>
        <family val="2"/>
        <charset val="238"/>
      </rPr>
      <t xml:space="preserve"> Minden megnevezéssel ellátott, vagyis aktív oszlopban </t>
    </r>
    <r>
      <rPr>
        <b/>
        <sz val="11"/>
        <color rgb="FF000000"/>
        <rFont val="Arial"/>
        <family val="2"/>
        <charset val="238"/>
      </rPr>
      <t>ki kell tölteni az összes FEHÉR hátterű cellát!</t>
    </r>
    <r>
      <rPr>
        <sz val="11"/>
        <color rgb="FF000000"/>
        <rFont val="Arial"/>
        <family val="2"/>
        <charset val="238"/>
      </rPr>
      <t xml:space="preserve"> Amennyiben valamely tétel az Ön beszerzésében nem releváns, akkor írjon nullát "0" az adott cellába. </t>
    </r>
  </si>
  <si>
    <t>A jelenérték számítás alapvető paramétere, a Segédletben előre definiált referencia adat. Értékét hivatkozza a 6) munkalapról, ahol megtalálható a diszkont ráta hivatalos forrása is. a  A jelenérték számítás és a diszkont ráta értelmezésével kapcsolatban ld. a kapcsolódó LCC Felhasználói Útmutatót.</t>
  </si>
  <si>
    <t>A szivattyúk és kapcsolódó berendezéseik esetén az üzemelési költséget az energiafelhasználás költsége adja. A segédletben külön költségelemként vesszük figyelembe karbantartás, valamint a rövidebb élettartamú részegységek pótlásának költségét.</t>
  </si>
  <si>
    <t xml:space="preserve"> Az áramszolgáltatás Ajánlatkérőre jellemző költsége, minden kapcsolódó díjjal együtt, ÁFA nélküli, nettó értéken megadva (pénznem/kWh), a kiírás szerinti év árszintjén. A beszerzendő eszközök energiafogyasztásához kapcsolódó üzemeltetési költségek kiszámítására szolgál.</t>
  </si>
  <si>
    <t>Egy szivattyúegység várható/elvárt napi üzemóráinak száma.</t>
  </si>
  <si>
    <t>A szállítandó közeg adott térfogategység tömegének mértéke. ρ [kg/dm3] Víz esetén: 1.</t>
  </si>
  <si>
    <t>Az elvárt szállításból, emelési magasságból és a sűrűségből számított veszteség nélküli teljesítmény igény. Az az elméleti energiamennyiség, ami a ρ sűrűségű folyadék Q mennyiségének a H emelési magasságra történő emeléséhez szükséges.</t>
  </si>
  <si>
    <t>Az alábbi sorokban, a műszaki leírással összhangban kell megadni az életciklusköltség meghatározásához szükséges műszaki alapadatokat a szivattyúra vonatkozóan.</t>
  </si>
  <si>
    <t>Legördülő menü: Kérjük, válasszon! Az adott beszerzés jellemzőitől, illetve a kiírástól függően, a karbantartási költségeket vagy az Ajánlatkérő által megadott, saját gazdálkodása alapján meghatározott éves költség alapján számítjuk, vagy, amennyiben a karbantartás is az ajánlatok részét képezi, úgy az Ajánlattevő által megadott éves költség alapján. Amennyiben ez utóbbi opciót választja, a következő sor automatikusan sötét szürke hátteret kap (nem releváns cella) és nem kell kitölteni!</t>
  </si>
  <si>
    <t>Ajánlatkérőnél a használat megkezdésével kapcsolatban felmerülő, egyszeri költségek pl.: telepítés</t>
  </si>
  <si>
    <t>Ajánlatkérőnél a használat során rendszeresen, minden évben felmerülő költségek pl.: biztosítás</t>
  </si>
  <si>
    <t>Amennyiben a fenti legördülő menüben az "AJÁNLATKÉRŐI adat"-ot választotta, kérjük adja meg az Ön szervezetére jellemző energia-mix üvegház-hatású gáz kibocsátását CO2 ekvivalensben kifejezve. 
Amennyiben nem ezt az opciót választotta, a sor automatikusan sötét szürke hátteret kap (nem releváns cella), nem kell kitölteni!</t>
  </si>
  <si>
    <t>Amennyiben a fenti legördülő menüben az "NEMZETI referencia"-t választotta, a sor automatikusan feltöltődik minden aktívált oszlopban a 6) Referencia adatok munkalapon, előre megadott értékkel, Magyarország nemzeti villamosenergia-mixének jellemző kibocsátás CO2 egyenértékben kifejezve.</t>
  </si>
  <si>
    <t>A Segédletben előre megadott érték, mely minden aktívált oszlopban automatikusan feltöltődik a 6) munkalapon megadott értékkel.</t>
  </si>
  <si>
    <r>
      <rPr>
        <b/>
        <sz val="11"/>
        <color rgb="FF000000"/>
        <rFont val="Arial"/>
        <family val="2"/>
        <charset val="238"/>
      </rPr>
      <t>AJÁNLATKÉŐként csak ezen a munkalapon kell dolgoznia!</t>
    </r>
    <r>
      <rPr>
        <sz val="11"/>
        <color rgb="FF000000"/>
        <rFont val="Arial"/>
        <family val="2"/>
        <charset val="238"/>
      </rPr>
      <t xml:space="preserve"> A munkalap E-N oszlopaiban (input oszlopok) különböző műszaki paraméterekkel rendelkező, vagy egyéb szempontok (pl. földrajzi elhelyezkedés) szerint elkülönülő részbeszerzéseket vehet fel a táblázatba, vagy alternatív ajánlatokra is lehetőséget adhat (pl. Kossuth utcai átemelő, Petőfi tér szivattyúház-A1, Petőfi tér szivattyúház-A2 stb.) Ezzel kapcsolatban további instrukciókat talál az 1) munkalapon és az LCC Felhasználói útmutatóban!</t>
    </r>
  </si>
  <si>
    <t>Alapértelmezésként a beszerzendő eszközök hasznos élettartamát legalább egyszer lefedő időtáv. A szivattyúegység (itt rendszer) leghosszabb élettartamú részegységének élettartamához célszerű igazítani. A felmerülő releváns költségeket ezen időtartamra számítjuk ki. Az értékelési periódus meghatározásával kapcsolatban  ld. még a kapcsolódó LCC Felhasználói útmutatót is.</t>
  </si>
  <si>
    <r>
      <t>A szivattyú működése közben keletkező hidraulikus, surlódási, volumetrikus, mechanikus rés és egyéb veszteségeket figyelembevevő tényező. η</t>
    </r>
    <r>
      <rPr>
        <vertAlign val="subscript"/>
        <sz val="11"/>
        <rFont val="Arial"/>
        <family val="2"/>
        <charset val="238"/>
      </rPr>
      <t>hidr</t>
    </r>
    <r>
      <rPr>
        <sz val="11"/>
        <rFont val="Arial"/>
        <family val="2"/>
      </rPr>
      <t xml:space="preserve"> [%]</t>
    </r>
  </si>
  <si>
    <t>Az árat a felhívásban meghatározott év árszínvonalán, magyar forintban, ÁFA nélküli, nettó értéken kell megadni!</t>
  </si>
  <si>
    <t xml:space="preserve">A szivattyúzás során az elvárt emelési magasságon történő folyadékszállítás végzéséhez és a fellépő hidraulikai veszteségek legyőzéséhez szükséges teljesítmény, vagyis a tengelyen bevezetett effektív teljesítményigénye a szivattyúnak, a preferált munkapontban. </t>
  </si>
  <si>
    <t>P2 = Pi/ηhidr</t>
  </si>
  <si>
    <r>
      <t>A motor működése közben keletkező tekercs, surlódási, mágnesezésis, hő, mechanikus egyéb veszteségeket figyelembevevő tényező. η</t>
    </r>
    <r>
      <rPr>
        <vertAlign val="subscript"/>
        <sz val="11"/>
        <rFont val="Arial"/>
        <family val="2"/>
        <charset val="238"/>
      </rPr>
      <t>mot</t>
    </r>
    <r>
      <rPr>
        <sz val="11"/>
        <rFont val="Arial"/>
        <family val="2"/>
      </rPr>
      <t xml:space="preserve"> [%]</t>
    </r>
  </si>
  <si>
    <r>
      <rPr>
        <b/>
        <sz val="11"/>
        <rFont val="Arial"/>
        <family val="2"/>
        <charset val="238"/>
      </rPr>
      <t>AJÁNLATTEVŐként csak ezen a munkalapon kell dolgoznia!</t>
    </r>
    <r>
      <rPr>
        <sz val="11"/>
        <rFont val="Arial"/>
        <family val="2"/>
        <charset val="1"/>
      </rPr>
      <t xml:space="preserve"> Ajánlata adatait az E-N oszlopokban adhatja meg. </t>
    </r>
    <r>
      <rPr>
        <b/>
        <sz val="11"/>
        <rFont val="Arial"/>
        <family val="2"/>
        <charset val="238"/>
      </rPr>
      <t xml:space="preserve">Minden megnevezéssel ellátott, vagyis aktív oszlop, minden FEHÉR hátterű (input) celláját ki kell tölteni! </t>
    </r>
    <r>
      <rPr>
        <sz val="11"/>
        <rFont val="Arial"/>
        <family val="2"/>
        <charset val="1"/>
      </rPr>
      <t>Amennyiben ajánlatában valamely cella nem releváns, írjon nullát "0" az adott cellába! Az LCC számítás szempontjából releváns Ajánlatkérői adatokat a munkalap automatikusan feltölti az Ajánlatkérő által a 3) munkalapon megadott értékellel minden aktív oszlopban. Ezek értelmezését ld. fent a 3) munkalap magyarázatánál.</t>
    </r>
  </si>
  <si>
    <t>Az árat a felhívásban meghatározott év árszínvonalán, magyar forintban, ÁFA nélküli, nettó értéken kell megadni! Ha ajánlatában a szivattyúval egybeépített motor szerepel, akkor csak a fenti műszaki adatokat kell kitöltenie, itt adjon meg nullát "0" és a szivattyú árát úgy adja meg, hogy tartalmazza a motor értékét is.</t>
  </si>
  <si>
    <t>Amennyiben ajánlatkérő választása szerint a karbantartás költségét saját nyilvántartási adatai alapján veszi figyelembe, úgy az ajánlatkérő által megadott összeget a 3) munkalapról automatikus hivatkozza a segédlet. Amennyiben ajánlatkérő választása szerint a karbantartás nem releváns költség, úgy a cella automatikusan sötét szürke hátteret kap, nem releváns, nem kell kitölteni!</t>
  </si>
  <si>
    <t>Ha ajánlatkérő úgy dönt, hogy a karbantartásra is kér ajánlatot, úgy a cella háttere fehér marad és ajánlattevőként itt adhatja meg a műszaki leírásban elvárt karbantartási feladatok éves költségét.</t>
  </si>
  <si>
    <t xml:space="preserve">Az alábbi sorok az ajánlatkérő által, a kiírással összhangban, a 3) munkalapon kiválasztott opciótól függenek. Ajánlattevőként csak a FEHÉR hátterű cellákat kell kitöltenie!  </t>
  </si>
  <si>
    <t>Az eszköz használatának megkezdésével kapcsolatban felmerülő, egyszeri költségek pl.: telepítés, amennyiben ezek ajánlatának részét képezik a műszaki leírással összhangban.</t>
  </si>
  <si>
    <t>A használat során rendszeresen, minden évben felmerülő költségek pl.: biztosítás, amennyiben ezek ajánlatának részét képezik a műszaki leírással összhangban.</t>
  </si>
  <si>
    <t>Ez a lap az életciklus-költség számítás részletes idősorait tartalmazza, automatiksan feltöltőtik a 3) és 4) munkalapon ajánlatkérő és ajánlattevő által megadott adatok és a segédletben alkalmazott matematikai összefüggések alapján. Felhasználók számára nem szerkeszthető!</t>
  </si>
  <si>
    <t>Forrás: 
EURÓPAI BIZOTTSÁG (2015): A BIZOTTSÁG  2015/207  VÉGREHAJTÁSI  RENDELETE., Az Európai Unió Hivatalos Lapja, 2015.2.13., 2.3.1 bekezdés 4. pont, a kohéziós országokra vonatkozó ajánlás.</t>
  </si>
  <si>
    <t>=Szivattyú mennyisége * Szivattyú beszerzési ára + Villamos motor mennyisége * Villamos motor beszerzési ára + Működtető elektronika mennyisége * Működtető elektronika beszerzési ára</t>
  </si>
  <si>
    <r>
      <t>= (Rendszer teljesítményigénye * Átlagos, gépenkénti napi üzemóra * 365 * szivattyú mennyisége) * (1 + Villamosenergia árának éves reál növekedési üteme)</t>
    </r>
    <r>
      <rPr>
        <vertAlign val="superscript"/>
        <sz val="11"/>
        <color rgb="FF000000"/>
        <rFont val="Arial"/>
        <family val="2"/>
        <charset val="238"/>
      </rPr>
      <t>n</t>
    </r>
  </si>
  <si>
    <t>A kiírástól függően ajánlatkérő vagy ajánlattevő által megadott éves karbantartási költség.</t>
  </si>
  <si>
    <t>A szivattyú, a villamos motor és a működtető elektronika élettartama és a vizsgált időtáv alapján a megfelelő években hivatkozza a rövidebb élettartamú eszközök beszerzési árát.</t>
  </si>
  <si>
    <t>Az 1. évben: 4) munkalap 54:57 sorok összege
Az időtáv további éveiben: 4) munkalap 55. és 57. sor összege</t>
  </si>
  <si>
    <t>= Éves energiafelhasználás * (Nemzeti villamosenergia-mix üvegházhatású gáz kibocsátása szén-dioxid ekvivalensben kifejezve, vagy Ajánlatkérőre jellemző energia-mix ÜHG kibocsátása szén-dioxid ekvivalensben kifejezve) * CO2 ekvivalens ára</t>
  </si>
  <si>
    <t>A szén-dioxid egyenértékben kifejezett Éves üvegház-hatású gáz kibocsátás és a CO2 egyenérték árának szorzata. Az ár adat forrását ld. a 6) munkalapon. A beszerzett eszközök energiafelhasználása következtében társadalmi szinten, egy év alatt jelentkező negatív extenális hatások költsége.</t>
  </si>
  <si>
    <t>A beszerzett eszközök energiafelhasználása következtében társadalmi szinten, egy év alatt jelentkező negatív extenális hatások költsége.</t>
  </si>
  <si>
    <t>Ez a lap a számításokhoz használt adatkészleteket tartalmazza. Tartalmazza az alkalmazható pénznemeket, a nemzeti villamosenergia-mix CO2-ekv kibocsátását, a CO2 ekvivalens fajlagos költségét, valamint a legördülő menük szövegét. A munkalap részben szerkeszthető!</t>
  </si>
  <si>
    <t>Figyelembe vett pótlások száma az értékelési periódus során</t>
  </si>
  <si>
    <t>Névleges motorteljesítmény</t>
  </si>
  <si>
    <t>Ajánlatkérő átlagos karbantartási költsége</t>
  </si>
  <si>
    <t>A karbantartási költségek kiszámításának paraméterei (amennyiben releváns):</t>
  </si>
  <si>
    <t>Ha a részegység rövidebb élettartama miatti, jövőbeli pótlást ajánlatkérő nem teszi a felhívás/szerződés részévé, akkor adjon meg nullát. 
Amennyiben a szerződés részévé kívánja tenni a pótlást is, adja azok szerződésben elvárt számát. Ez alapján, a részegység rövidebb élettartamának megfelelő években, csak az itt megadott számú pótlás költségét veszi figyelembe a számítás. 
Példa: értékelési periódus hossza 10 év, szivattyú és motor élettartama is 10 év, működtető elektronika élettartama 3 év. Ajánlatkérő a kiírás/szerződés részéve teszi a működtető elektronika egyszeri pótlását. Ez esetben a számításnál a működtető elektronika pótlásának költsége csak az értékelési periódus 3. évében szerepel, de a 6. és 9. évben nem. Az értékelés szerződés tárgyához kötöttségére vonatkozó iránymutatást ld. még a kapcsolódó LCC Felhasználói útmutató 4.1.6 Szerződéstervezet fejezetében!
Az itt szerepeltetett pótlások az eszköz rendes elhasználódása és rövidebb élettartama miatt szükségesek és nem a garancia/jótállás körébe tartoznak. Ez utóbbival kapcsolatos ajánlattevői vállalásokat célszerűbb az LCC-t kiegészítő, egyéb szempontként értékelni.</t>
  </si>
  <si>
    <t>Az 52. sorban szereplő instrukciókkal megegyezően</t>
  </si>
  <si>
    <t>Forrás: 
Európai Környezetvédelmi Ügynökség (EEA) által, tagállamonként közzétett statisztika "A villamosenergia-termelés üvegházhatású gázok kibocsátásának intenzitása"</t>
  </si>
  <si>
    <t>https://www.eea.europa.eu/data-and-maps/daviz/co2-emission-intensity-12/#tab-chart_2</t>
  </si>
  <si>
    <r>
      <t>Nemzeti energia mix CO</t>
    </r>
    <r>
      <rPr>
        <b/>
        <vertAlign val="subscript"/>
        <sz val="12"/>
        <rFont val="Arial"/>
        <family val="2"/>
        <charset val="238"/>
      </rPr>
      <t>2</t>
    </r>
    <r>
      <rPr>
        <b/>
        <sz val="12"/>
        <rFont val="Arial"/>
        <family val="2"/>
        <charset val="238"/>
      </rPr>
      <t xml:space="preserve"> ekvivalens</t>
    </r>
    <r>
      <rPr>
        <b/>
        <sz val="12"/>
        <rFont val="Arial"/>
        <family val="2"/>
        <charset val="1"/>
      </rPr>
      <t xml:space="preserve"> kibocsátása</t>
    </r>
  </si>
  <si>
    <r>
      <t>kg CO</t>
    </r>
    <r>
      <rPr>
        <vertAlign val="subscript"/>
        <sz val="11"/>
        <rFont val="Arial"/>
        <family val="2"/>
        <charset val="238"/>
      </rPr>
      <t>2</t>
    </r>
    <r>
      <rPr>
        <sz val="11"/>
        <rFont val="Arial"/>
        <family val="2"/>
        <charset val="1"/>
      </rPr>
      <t>/kWh</t>
    </r>
  </si>
  <si>
    <t>Forrás: 
Európai Unió Kibocsátás Kereskedelmi Rendszerének adatai alapján elérhető nyilvános statisztika</t>
  </si>
  <si>
    <t>https://www.statista.com/statistics/1322214/carbon-prices-european-union-emission-trading-scheme/</t>
  </si>
  <si>
    <t xml:space="preserve">A segédlet több celláján jegyzet található, melyek fontos instrukciókkal, magyarázatokkal segítik a kitöltést. </t>
  </si>
  <si>
    <t xml:space="preserve">Kérjük, vegye figyelembe, hogy a 2) munkalap csak azt követően mutat helyes számítási ereményeket, miután a 3) és 4) munkalapokon a megfelelő input adatokat megadták. A kitöltés során, a szürke hátterű cellákban hibaüzenetek jelenhetnek meg, amennyiben az adott számításhoz valamely adat még hiányzik. </t>
  </si>
  <si>
    <t xml:space="preserve">AJÁNLATKÉRŐ-ként: </t>
  </si>
  <si>
    <t>Az adatok egy része a műszaki leírásra és hazai és/vagy nemzetközi szabványokra utalhat, amelyeket a közbeszerzési dokumentumokban rögzítettek szerint kell meghatározni. Ügyeljen arra, hogy hivatkozzon a műszaki ezekre a közbeszerzési dokumentumokban, valamint hogy biztosítsa az eredmények egyenlő esélyekkel történő értékelését és összehasonlíthatóságát az ajánlattevők között.</t>
  </si>
  <si>
    <t xml:space="preserve">A "3) Ajánlatkérői adatok" fülön a megnevezés megadásával "aktiválhatja" az egyes oszlopok hivatkozásait és képleteit. Töltse ki a FEHÉR hátterű cellákat azokban az oszlopokban, melyeket a megnevezés megadásával aktivált! Amennyiben eljárásában valamely cella nem releváns, adjon meg nulla "0" értéket. Ne feledje, hogy egyes paraméterek esetében előfordulhat, hogy nem rendelkezik az információval, és a szervezetén belüli más osztályoktól vagy más szervezettől kell kérnie azokat.  </t>
  </si>
  <si>
    <t>Ha ugyanarra a műszaki specifikációra, egy ajánlattevőtől több alternatív ajánlatot is be kíván fogadni, ezt két módon is megteheti:</t>
  </si>
  <si>
    <t>- a 3) munkalapon ugyanazokkal a paraméterekkel aktiváljon annyi oszlopot, ahány alternatív ajánlatot egy ajánlattevőtől be kíván fogadni és jelölje az oszlopok megnevezésében, hogy azok alternatív ajánlatok adatainak megadására szolgálnak (pl. xy utca-A1, xy utca-A2 stb.), másrészt ezt jelölje egyértelműen a dokumentációban is és hívja fel rá a figyelmet.</t>
  </si>
  <si>
    <t>- célravezető lehet az is, ha a dokumentációban engedélyezi, hogy egy ajánlattevő több excel segédletet is benyújtson, így ajánlattevő a segédlet többszöri kitöltésével, külön excel fájlokban tudja megtenni alternatív ajánlatait.</t>
  </si>
  <si>
    <t>Az input adatok megadását követően védje le ezt a munkalapot, hogy az ajánlattevők megadhassák ajánlatuk adatait a 4) lapon, de elkerüljék az esetleges nem kívánt módosításokat. A Lapvédelem beállításához lépjen a felső menübe, kattintson a Véleményezés/Lapvédelem gombra, és adjon meg egy választott jelszót.</t>
  </si>
  <si>
    <t>Ezután a segédletet (Excel fájlt) csatolja a közbeszerzési dokumentációhoz, a kitöltött, levédett 3) munkalapot pdf formátumban is célszerű csatolni.</t>
  </si>
  <si>
    <t>Az eljárás során minden ajánlattevő kitölti a Segédletet, így az egyes Excel fájlok mindig egy ajánlattevő ajánlatának adatait tartalmazzák. Ajánlatkérőként a visszaérkező, kitöltött Segédletek 2) munkalapjának összehasonlítása alapján választhatja ki a legalacsonyabb életciklusköltséggel rendelkező ajánlatot.</t>
  </si>
  <si>
    <t>Ez esetben is a 2) munkalapok összehasonlításával tudja kiválasztani a legalacsonyabb életciklusköltséggel járó alternatívát ill. ajánlatot.</t>
  </si>
  <si>
    <t>AJÁNLATTEVŐ-ként</t>
  </si>
  <si>
    <t>A „4) Ajánlattevői_adatok” munkalapon töltse ki a FEHÉR hátterű cellákat, azokban az oszlopokban melyekre ajánlata vonatkozik. Minden input cellát ki kell tölteni azokban az oszlopokban, amelyekben termék szerepel. Amennyiben ajánlatában valamely cella/oszlop nem releváns, adjon meg nulla "0" értéket az input cellákban. A kitöltés során minden esetben legyen tekintettel a közbeszerzési dokumentációban, különösen a műszaki specifikációban foglaltakra! A szürke hátterű cellák automatikusan feltöltődnek az ajánlatkérő által korábban megadott adatoknak megfelelően, NE módosítsa ezen cellákat! Ajánlati adatainak megadását követően védje le ezt a munkalapot, az adatok ajánlatkérő általi, nem kívánt, esetleges módosításának elkerülése érdekében.  Ehhez lépjen a felső menübe, kattintson a Véleményezés/Lapvédelem gombra, és adjon meg egy választott jelszót.</t>
  </si>
  <si>
    <t>Ezután a kitöltött segédletet (Excel fájlt) mentse el más néven és csatolja az ajánlati dokumentációhoz, a kitöltött, levédett 4) munkalapot pdf formátumban is célszerű csatolni.</t>
  </si>
  <si>
    <t>Felhasználás</t>
  </si>
  <si>
    <t>Budapest, 2023. november</t>
  </si>
  <si>
    <r>
      <t xml:space="preserve">"Ezt a számítási segédletet a következő típusú termékek életciklus-költségének (LCC - Life-cycle cost) értékelésére tervezték:
A víziközmű-szolgáltatás (2011. évi CCIX. törvény) területén alkalmazott szivattyúk és kapcsolódó frekvenciaváltók és motorok esetén
- CPV 42122130-0 Vízszivattyú
- CPV 42122220-8 Szennyvízszivattyú
- </t>
    </r>
    <r>
      <rPr>
        <sz val="11"/>
        <rFont val="Arial"/>
        <family val="2"/>
        <charset val="238"/>
      </rPr>
      <t>CPV 32552420-7 Frekvenciaátalakítók
- CPV 31110000-0 Villamos motor
Elsősorban az ivóvíz szolgáltatás területén. Szennyíz szolgáltatás területén abban az esetben alkalmazható, amennyiben a segédletben alkalmazott műszaki összefüggések alkalmasak az energiafelhasználás becslésére és a szükséges adatok rendelkezésre állnak és alátámaszthatók.
A Segédlet alkalmas lehet más iparágakban alkalmazott szivattyúk beszerzésére is, azonban csak villamos motort, vagy csak működtető elektronikát tartalmazó beszerzésekhez nem alkalmazható.</t>
    </r>
  </si>
  <si>
    <t xml:space="preserve">Ezen a munkalapon a FEHÉR cellák kitöltésével adhatja meg az LCC számításhoz szükséges ajánlatkérői alapadatokat. </t>
  </si>
  <si>
    <r>
      <rPr>
        <b/>
        <sz val="11"/>
        <rFont val="Arial"/>
        <family val="2"/>
      </rPr>
      <t>1) Bevezetés,</t>
    </r>
    <r>
      <rPr>
        <sz val="11"/>
        <rFont val="Arial"/>
        <family val="2"/>
      </rPr>
      <t xml:space="preserve"> amely röviden felvázolja a Segédlet tartalmát és alkalmazását.</t>
    </r>
  </si>
  <si>
    <r>
      <rPr>
        <b/>
        <sz val="11"/>
        <rFont val="Arial"/>
        <family val="2"/>
      </rPr>
      <t xml:space="preserve">2) LCC_Eredmények, összegzés </t>
    </r>
    <r>
      <rPr>
        <sz val="11"/>
        <rFont val="Arial"/>
        <family val="2"/>
      </rPr>
      <t>ahol az LCC számítás eredményei és azok grafikus ábrázolása taláható.
A munkalap cellái automatikusan feltöltődnek. Az ajánlatkérők által megadott alapadatok és az ajánlattevők által szolgáltatott adatok automatikusan integrálódnak a 3) és 4) munkalapról (lásd alább). Ezek alapján bemutatásra kerülnek az életciklusköltség fő költségelemei (beruházás, működés stb.), valamint a számítás eredményei, melyeket grafikusan is megjelenít a Segédlet ezen munkalapja. A költségadatokat áfa nélküli, nettó értékükön tartalmazza. Az automatizált számítások működésének biztosítása és a hibalehetőségek minimalizálása érdekében a munkalap jelszóval védett.</t>
    </r>
  </si>
  <si>
    <r>
      <rPr>
        <b/>
        <sz val="11"/>
        <rFont val="Arial"/>
        <family val="2"/>
      </rPr>
      <t xml:space="preserve">3) Ajánlatkérői_adatok, </t>
    </r>
    <r>
      <rPr>
        <sz val="11"/>
        <rFont val="Arial"/>
        <family val="2"/>
      </rPr>
      <t>amely munkalapon az ajánlatkérőnek meg kell adnia a számításokhoz szükséges alapvető paramétereket (értékelési időszak hossza, mennyiségek stb.) Az értékeléshez szükséges költségeket  áfa nélküli, nettó értékükön kell megadni. A Segédletben egyszerre 10 féle beszerzés(rész) kezelhető (ld. E:N oszloptartomány), a szükségtelen oszlopokat, sorokat elrejtheti. Felhívjuk a figyelmet azonban, hogy a munkalapon cellák, oszlopok vagy sorok törlése vagy újak beszúrása, illetve a nem fehér hátterű cellák módosítása a segédlet automatizált számításainak hibás működését eredményezheti!</t>
    </r>
  </si>
  <si>
    <r>
      <rPr>
        <b/>
        <sz val="11"/>
        <rFont val="Arial"/>
        <family val="2"/>
      </rPr>
      <t>4) Ajánlattevői_adatok,</t>
    </r>
    <r>
      <rPr>
        <sz val="11"/>
        <rFont val="Arial"/>
        <family val="2"/>
      </rPr>
      <t xml:space="preserve"> ahol az ajánlattevők megadják az ajánlatuk életciklus-költségének kiszámításához szükséges adatokat a kialakított sablonnak megfelelően. A munkalap több sora automatikusan feltöltődik az ajánlatkérő által az előző munkalapon megadott adatokkal. Az értékeléshez szükséges költségeket áfa nélküli, nettó értékükön kell megadni. Felhívjuk a figyelmet, hogy a munkalapon cellák, oszlopok vagy sorok törlése vagy újak beszúrása, illetve a nem fehér hátterű cellák módosítása a segédlet automatizált számításainak hibás működését eredményezheti!</t>
    </r>
  </si>
  <si>
    <r>
      <rPr>
        <b/>
        <sz val="11"/>
        <rFont val="Arial"/>
        <family val="2"/>
      </rPr>
      <t>5) Definíciók, módszertan</t>
    </r>
    <r>
      <rPr>
        <sz val="11"/>
        <rFont val="Arial"/>
        <family val="2"/>
      </rPr>
      <t>, amely lap tartalmazza az adatamezők értelmezését, az LCC elemeinek, paramétereinek definícióit és az alkalmazott számítások matematikai képleteit.</t>
    </r>
  </si>
  <si>
    <r>
      <rPr>
        <b/>
        <sz val="11"/>
        <rFont val="Arial"/>
        <family val="2"/>
      </rPr>
      <t xml:space="preserve">6) Referencia adatok, </t>
    </r>
    <r>
      <rPr>
        <sz val="11"/>
        <rFont val="Arial"/>
        <family val="2"/>
      </rPr>
      <t>amely tartalmazza a számításokhoz használt, ajánlott referencia adatokat és azok hivatalos forrását, valamint a legördülő menük szövegét. A munkalap módosítása a segédlet automatizált számításainak hibás működését eredményezheti! Ajánlatkérőként a paraméterek értékét a 3) munkalapon módosítsa!</t>
    </r>
  </si>
  <si>
    <r>
      <rPr>
        <b/>
        <sz val="11"/>
        <rFont val="Arial"/>
        <family val="2"/>
      </rPr>
      <t>7) LCC Számítás</t>
    </r>
    <r>
      <rPr>
        <sz val="11"/>
        <rFont val="Arial"/>
        <family val="2"/>
      </rPr>
      <t>, amely munkalap az életciklusköltség számítás részletes idősorait tartalmazza. Az automatizált számítások működésének biztosítása és a hibalehetőségek minimalizálása érdekében a munkalap jelszóval védett.</t>
    </r>
  </si>
  <si>
    <t>Hivatkozás: A cellák automatikusan feltöltődnek a korábban kitöltött cellák adataival, illetve a referencia adatokkal.</t>
  </si>
  <si>
    <t>Képlet: A korábban megadott adatok alapján, automatikusan számított cellák.</t>
  </si>
  <si>
    <r>
      <t>Hidraulikai teljesítmény igény P</t>
    </r>
    <r>
      <rPr>
        <vertAlign val="subscript"/>
        <sz val="11"/>
        <rFont val="Arial"/>
        <family val="2"/>
      </rPr>
      <t>i</t>
    </r>
    <r>
      <rPr>
        <sz val="11"/>
        <rFont val="Arial"/>
        <family val="2"/>
      </rPr>
      <t>= Q*H*ρ/367</t>
    </r>
  </si>
  <si>
    <r>
      <t>Szivattyú hatásfoka a kívánt munkapontban η</t>
    </r>
    <r>
      <rPr>
        <vertAlign val="subscript"/>
        <sz val="11"/>
        <rFont val="Arial"/>
        <family val="2"/>
      </rPr>
      <t>hidr</t>
    </r>
  </si>
  <si>
    <r>
      <t>Tengelyteljesítmény P</t>
    </r>
    <r>
      <rPr>
        <vertAlign val="subscript"/>
        <sz val="11"/>
        <rFont val="Arial"/>
        <family val="2"/>
      </rPr>
      <t>2</t>
    </r>
    <r>
      <rPr>
        <sz val="11"/>
        <rFont val="Arial"/>
        <family val="2"/>
      </rPr>
      <t xml:space="preserve"> </t>
    </r>
  </si>
  <si>
    <r>
      <t>Villamos motor hatásfoka a kívánt munkapontban η</t>
    </r>
    <r>
      <rPr>
        <vertAlign val="subscript"/>
        <sz val="11"/>
        <rFont val="Arial"/>
        <family val="2"/>
      </rPr>
      <t>mot</t>
    </r>
  </si>
  <si>
    <r>
      <t>Szivattyú, szivattyúegység felvett munkaponti teljesítménye P</t>
    </r>
    <r>
      <rPr>
        <vertAlign val="subscript"/>
        <sz val="11"/>
        <rFont val="Arial"/>
        <family val="2"/>
      </rPr>
      <t>1</t>
    </r>
  </si>
  <si>
    <r>
      <t>Működtető elektronika hatásfoka a specifikáció szerinti munkapontban η</t>
    </r>
    <r>
      <rPr>
        <vertAlign val="subscript"/>
        <sz val="11"/>
        <rFont val="Arial"/>
        <family val="2"/>
      </rPr>
      <t>frv</t>
    </r>
  </si>
  <si>
    <t>Ez a lap tartalmazza a Segédlet adatmezőinek értelmezését, definícióját, valamint az alkalmazott képleteket, matematikai összefüggéseket. A Segédlet kitöltséhez további instrukciók találhatók az egyes cellákhoz fűzött megjegyzésekben, valamint a kapcsolódó LCC Felhasználói Útmutatóban</t>
  </si>
  <si>
    <t>Ez a lap a számításokhoz használt paraméterek ajánlott mértékét és forrását tartalmazza, valamint a legördülő menük adatkészleteit. Felhívjuk a figyelmet, hogy a munkalap módosítása a segédlet automatizált számításainak hibás működését eredményezheti! Ajánlatkérőként a lilával jelölt referencia adatok mértékét a 3) munkalapon módosíthatja!</t>
  </si>
  <si>
    <t>Ez a lap az életciklus-költség számítás részletes idősorait tartalmazza. Az automatizált számítások működésének biztosítása és a hibalehetőségek minimalizálása érdekében a munkalap jelszóval védett.</t>
  </si>
  <si>
    <t>Diszkontráta</t>
  </si>
  <si>
    <t>Villamos energia ára</t>
  </si>
  <si>
    <t xml:space="preserve">Villamos energia árának éves reál növekedési üteme </t>
  </si>
  <si>
    <t>Reál diszkontráta</t>
  </si>
  <si>
    <t>Ez a segédlet a Miniszterelnökség és a Gazdasági Együttműködési és Fejlesztési Szervezet (OECD),  "A zöld közbeszerzés előmozdítása Magyarországon, különös tekintettel az életciklusköltség-számításra" című közös projektje keretében készült, az Európai Unió Technikai Támogatási Eszközén keresztül nyújtott finanszírozásával és a Közbeszerzési Hatóság részvételével. A Segédlet szabadon felhasználható a forrás feltüntetésével olyan módon, hogy a Segédlet átdolgozása esetén fel kell tüntetni az átdolgozás tényét. A Segédlet alkalmazásával kapcsolatban minden felelősséget a felhasználó visel!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</si>
</sst>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_-* #,##0.000000\ _€_-;\-* #,##0.000000\ _€_-;_-* &quot;-&quot;??\ _€_-;_-@_-"/>
    <numFmt numFmtId="166" formatCode="0.0%"/>
    <numFmt numFmtId="167" formatCode="#,##0.000"/>
    <numFmt numFmtId="168" formatCode="#,##0.0"/>
  </numFmts>
  <fonts count="66" x14ac:knownFonts="1">
    <font>
      <sz val="10"/>
      <name val="Verdana"/>
      <charset val="1"/>
    </font>
    <font>
      <sz val="11"/>
      <name val="Arial"/>
      <family val="2"/>
      <charset val="1"/>
    </font>
    <font>
      <sz val="24"/>
      <name val="Arial"/>
      <family val="2"/>
      <charset val="1"/>
    </font>
    <font>
      <b/>
      <sz val="12"/>
      <color rgb="FF1D9E9E"/>
      <name val="Arial"/>
      <family val="2"/>
      <charset val="1"/>
    </font>
    <font>
      <b/>
      <sz val="12"/>
      <color rgb="FF1D9E9E"/>
      <name val="Verdana"/>
      <family val="2"/>
      <charset val="1"/>
    </font>
    <font>
      <b/>
      <sz val="11"/>
      <name val="Arial"/>
      <family val="2"/>
      <charset val="1"/>
    </font>
    <font>
      <sz val="11"/>
      <color rgb="FFFF0000"/>
      <name val="Arial"/>
      <family val="2"/>
      <charset val="1"/>
    </font>
    <font>
      <sz val="11"/>
      <color rgb="FF0070C0"/>
      <name val="Arial"/>
      <family val="2"/>
      <charset val="1"/>
    </font>
    <font>
      <sz val="10"/>
      <name val="Arial"/>
      <family val="2"/>
      <charset val="1"/>
    </font>
    <font>
      <sz val="9"/>
      <name val="Arial"/>
      <family val="2"/>
      <charset val="1"/>
    </font>
    <font>
      <sz val="22"/>
      <name val="Arial"/>
      <family val="2"/>
      <charset val="1"/>
    </font>
    <font>
      <b/>
      <sz val="12"/>
      <color rgb="FFFFFFFF"/>
      <name val="Arial"/>
      <family val="2"/>
      <charset val="1"/>
    </font>
    <font>
      <sz val="9"/>
      <color rgb="FFFFFFFF"/>
      <name val="Arial"/>
      <family val="2"/>
      <charset val="1"/>
    </font>
    <font>
      <sz val="11"/>
      <color rgb="FFFFFFFF"/>
      <name val="Arial"/>
      <family val="2"/>
      <charset val="1"/>
    </font>
    <font>
      <sz val="11"/>
      <color rgb="FF000000"/>
      <name val="Arial"/>
      <family val="2"/>
      <charset val="1"/>
    </font>
    <font>
      <vertAlign val="subscript"/>
      <sz val="9"/>
      <name val="Arial"/>
      <family val="2"/>
      <charset val="1"/>
    </font>
    <font>
      <b/>
      <sz val="12"/>
      <name val="Arial"/>
      <family val="2"/>
      <charset val="1"/>
    </font>
    <font>
      <sz val="12"/>
      <name val="Arial"/>
      <family val="2"/>
      <charset val="1"/>
    </font>
    <font>
      <sz val="11"/>
      <name val="Arial"/>
      <family val="2"/>
    </font>
    <font>
      <u/>
      <sz val="10"/>
      <color theme="10"/>
      <name val="Verdana"/>
      <family val="2"/>
    </font>
    <font>
      <sz val="10"/>
      <name val="Verdana"/>
      <family val="2"/>
    </font>
    <font>
      <sz val="22"/>
      <color theme="5"/>
      <name val="Arial"/>
      <family val="2"/>
      <charset val="1"/>
    </font>
    <font>
      <b/>
      <sz val="11"/>
      <name val="Arial"/>
      <family val="2"/>
    </font>
    <font>
      <sz val="11"/>
      <color theme="0"/>
      <name val="Arial"/>
      <family val="2"/>
      <charset val="1"/>
    </font>
    <font>
      <sz val="9"/>
      <name val="Arial"/>
      <family val="2"/>
    </font>
    <font>
      <vertAlign val="subscript"/>
      <sz val="9"/>
      <name val="Arial"/>
      <family val="2"/>
    </font>
    <font>
      <sz val="10"/>
      <color rgb="FFFF0000"/>
      <name val="Verdana"/>
      <family val="2"/>
    </font>
    <font>
      <sz val="9"/>
      <color indexed="81"/>
      <name val="Tahoma"/>
      <family val="2"/>
      <charset val="238"/>
    </font>
    <font>
      <b/>
      <sz val="9"/>
      <color indexed="81"/>
      <name val="Tahoma"/>
      <family val="2"/>
      <charset val="238"/>
    </font>
    <font>
      <sz val="11"/>
      <name val="Arial"/>
      <family val="2"/>
      <charset val="238"/>
    </font>
    <font>
      <b/>
      <vertAlign val="subscript"/>
      <sz val="9"/>
      <color indexed="81"/>
      <name val="Tahoma"/>
      <family val="2"/>
      <charset val="238"/>
    </font>
    <font>
      <b/>
      <sz val="11"/>
      <color theme="0"/>
      <name val="Arial"/>
      <family val="2"/>
      <charset val="1"/>
    </font>
    <font>
      <b/>
      <sz val="12"/>
      <color theme="0"/>
      <name val="Arial"/>
      <family val="2"/>
      <charset val="1"/>
    </font>
    <font>
      <b/>
      <sz val="13"/>
      <color theme="9"/>
      <name val="Arial"/>
      <family val="2"/>
      <charset val="1"/>
    </font>
    <font>
      <b/>
      <sz val="14"/>
      <color theme="0"/>
      <name val="Arial"/>
      <family val="2"/>
      <charset val="1"/>
    </font>
    <font>
      <sz val="10"/>
      <name val="Verdana"/>
      <family val="2"/>
      <charset val="238"/>
    </font>
    <font>
      <b/>
      <sz val="10"/>
      <name val="Arial"/>
      <family val="2"/>
      <charset val="1"/>
    </font>
    <font>
      <b/>
      <sz val="11"/>
      <name val="Arial"/>
      <family val="2"/>
      <charset val="238"/>
    </font>
    <font>
      <b/>
      <sz val="11"/>
      <color theme="0"/>
      <name val="Arial"/>
      <family val="2"/>
      <charset val="238"/>
    </font>
    <font>
      <sz val="10"/>
      <name val="Verdana"/>
      <family val="2"/>
      <charset val="238"/>
    </font>
    <font>
      <sz val="11"/>
      <color theme="1"/>
      <name val="Arial"/>
      <family val="2"/>
      <charset val="238"/>
    </font>
    <font>
      <b/>
      <sz val="9"/>
      <name val="Arial"/>
      <family val="2"/>
      <charset val="238"/>
    </font>
    <font>
      <b/>
      <sz val="22"/>
      <name val="Arial"/>
      <family val="2"/>
      <charset val="238"/>
    </font>
    <font>
      <vertAlign val="subscript"/>
      <sz val="11"/>
      <name val="Arial"/>
      <family val="2"/>
      <charset val="238"/>
    </font>
    <font>
      <vertAlign val="superscript"/>
      <sz val="9"/>
      <name val="Arial"/>
      <family val="2"/>
      <charset val="238"/>
    </font>
    <font>
      <b/>
      <sz val="11"/>
      <color rgb="FF000000"/>
      <name val="Arial"/>
      <family val="2"/>
      <charset val="1"/>
    </font>
    <font>
      <b/>
      <sz val="14"/>
      <name val="Arial"/>
      <family val="2"/>
      <charset val="238"/>
    </font>
    <font>
      <i/>
      <sz val="9"/>
      <name val="Arial"/>
      <family val="2"/>
      <charset val="238"/>
    </font>
    <font>
      <sz val="22"/>
      <name val="Arial"/>
      <family val="2"/>
      <charset val="238"/>
    </font>
    <font>
      <b/>
      <vertAlign val="subscript"/>
      <sz val="11"/>
      <name val="Arial"/>
      <family val="2"/>
      <charset val="238"/>
    </font>
    <font>
      <b/>
      <vertAlign val="subscript"/>
      <sz val="11"/>
      <color theme="0"/>
      <name val="Arial"/>
      <family val="2"/>
      <charset val="238"/>
    </font>
    <font>
      <vertAlign val="subscript"/>
      <sz val="9"/>
      <name val="Arial"/>
      <family val="2"/>
      <charset val="238"/>
    </font>
    <font>
      <sz val="11"/>
      <color rgb="FF000000"/>
      <name val="Arial"/>
      <family val="2"/>
      <charset val="238"/>
    </font>
    <font>
      <b/>
      <sz val="14"/>
      <color rgb="FFFFFFFF"/>
      <name val="Arial"/>
      <family val="2"/>
      <charset val="1"/>
    </font>
    <font>
      <b/>
      <sz val="14"/>
      <color rgb="FF000000"/>
      <name val="Arial"/>
      <family val="2"/>
      <charset val="1"/>
    </font>
    <font>
      <b/>
      <sz val="14"/>
      <name val="Arial"/>
      <family val="2"/>
      <charset val="1"/>
    </font>
    <font>
      <vertAlign val="subscript"/>
      <sz val="9"/>
      <color indexed="25"/>
      <name val="Tahoma"/>
      <family val="2"/>
      <charset val="238"/>
    </font>
    <font>
      <b/>
      <sz val="12"/>
      <color rgb="FFFFFFFF"/>
      <name val="Arial"/>
      <family val="2"/>
      <charset val="238"/>
    </font>
    <font>
      <b/>
      <sz val="11"/>
      <color rgb="FF000000"/>
      <name val="Arial"/>
      <family val="2"/>
      <charset val="238"/>
    </font>
    <font>
      <sz val="10"/>
      <name val="Arial"/>
      <family val="2"/>
      <charset val="238"/>
    </font>
    <font>
      <vertAlign val="superscript"/>
      <sz val="11"/>
      <color rgb="FF000000"/>
      <name val="Arial"/>
      <family val="2"/>
      <charset val="238"/>
    </font>
    <font>
      <b/>
      <vertAlign val="subscript"/>
      <sz val="12"/>
      <name val="Arial"/>
      <family val="2"/>
      <charset val="238"/>
    </font>
    <font>
      <b/>
      <sz val="12"/>
      <name val="Arial"/>
      <family val="2"/>
      <charset val="238"/>
    </font>
    <font>
      <b/>
      <u/>
      <sz val="13"/>
      <color theme="9"/>
      <name val="Arial"/>
      <family val="2"/>
      <charset val="1"/>
    </font>
    <font>
      <vertAlign val="subscript"/>
      <sz val="11"/>
      <name val="Arial"/>
      <family val="2"/>
    </font>
    <font>
      <sz val="11"/>
      <name val="Calibri"/>
      <family val="2"/>
      <charset val="238"/>
      <scheme val="minor"/>
    </font>
  </fonts>
  <fills count="37">
    <fill>
      <patternFill patternType="none"/>
    </fill>
    <fill>
      <patternFill patternType="gray125"/>
    </fill>
    <fill>
      <patternFill patternType="solid">
        <fgColor rgb="FFFFFFFF"/>
        <bgColor rgb="FFFFF2CC"/>
      </patternFill>
    </fill>
    <fill>
      <patternFill patternType="solid">
        <fgColor rgb="FFD9D9D9"/>
        <bgColor rgb="FFBEE3D3"/>
      </patternFill>
    </fill>
    <fill>
      <patternFill patternType="solid">
        <fgColor rgb="FFE4B5E4"/>
        <bgColor rgb="FFFFF2CC"/>
      </patternFill>
    </fill>
    <fill>
      <patternFill patternType="solid">
        <fgColor theme="0"/>
        <bgColor rgb="FFFFF2CC"/>
      </patternFill>
    </fill>
    <fill>
      <patternFill patternType="solid">
        <fgColor rgb="FFE4B5E4"/>
        <bgColor rgb="FFFFFBCC"/>
      </patternFill>
    </fill>
    <fill>
      <patternFill patternType="solid">
        <fgColor theme="5" tint="0.79998168889431442"/>
        <bgColor rgb="FFFFF2CC"/>
      </patternFill>
    </fill>
    <fill>
      <patternFill patternType="solid">
        <fgColor theme="5" tint="0.79998168889431442"/>
        <bgColor rgb="FFC3BCE4"/>
      </patternFill>
    </fill>
    <fill>
      <patternFill patternType="solid">
        <fgColor theme="0"/>
        <bgColor indexed="64"/>
      </patternFill>
    </fill>
    <fill>
      <patternFill patternType="solid">
        <fgColor theme="9"/>
        <bgColor rgb="FF333300"/>
      </patternFill>
    </fill>
    <fill>
      <patternFill patternType="solid">
        <fgColor theme="9" tint="0.39997558519241921"/>
        <bgColor rgb="FF8B8B8B"/>
      </patternFill>
    </fill>
    <fill>
      <patternFill patternType="solid">
        <fgColor theme="9"/>
        <bgColor rgb="FF8B8B8B"/>
      </patternFill>
    </fill>
    <fill>
      <patternFill patternType="solid">
        <fgColor theme="7"/>
        <bgColor rgb="FF7DD2D2"/>
      </patternFill>
    </fill>
    <fill>
      <patternFill patternType="solid">
        <fgColor theme="7"/>
        <bgColor rgb="FFFFF2CC"/>
      </patternFill>
    </fill>
    <fill>
      <patternFill patternType="solid">
        <fgColor theme="0" tint="-0.14999847407452621"/>
        <bgColor indexed="64"/>
      </patternFill>
    </fill>
    <fill>
      <patternFill patternType="solid">
        <fgColor theme="0" tint="-0.14999847407452621"/>
        <bgColor rgb="FFFFF2CC"/>
      </patternFill>
    </fill>
    <fill>
      <patternFill patternType="solid">
        <fgColor rgb="FF73C0F5"/>
        <bgColor rgb="FF7DD2D2"/>
      </patternFill>
    </fill>
    <fill>
      <patternFill patternType="solid">
        <fgColor rgb="FF73C0F5"/>
        <bgColor rgb="FFFFF2CC"/>
      </patternFill>
    </fill>
    <fill>
      <patternFill patternType="solid">
        <fgColor rgb="FFFFE79B"/>
        <bgColor indexed="64"/>
      </patternFill>
    </fill>
    <fill>
      <patternFill patternType="solid">
        <fgColor rgb="FFFFE79B"/>
        <bgColor rgb="FFFFF2CC"/>
      </patternFill>
    </fill>
    <fill>
      <patternFill patternType="solid">
        <fgColor theme="0" tint="-0.34998626667073579"/>
        <bgColor rgb="FFFFF2CC"/>
      </patternFill>
    </fill>
    <fill>
      <patternFill patternType="solid">
        <fgColor theme="1" tint="0.34998626667073579"/>
        <bgColor rgb="FFFFF2CC"/>
      </patternFill>
    </fill>
    <fill>
      <patternFill patternType="solid">
        <fgColor theme="0" tint="-0.14999847407452621"/>
        <bgColor rgb="FFBEE3D3"/>
      </patternFill>
    </fill>
    <fill>
      <patternFill patternType="solid">
        <fgColor theme="0" tint="-0.249977111117893"/>
        <bgColor rgb="FFBEE3D3"/>
      </patternFill>
    </fill>
    <fill>
      <patternFill patternType="solid">
        <fgColor theme="9" tint="0.79998168889431442"/>
        <bgColor indexed="64"/>
      </patternFill>
    </fill>
    <fill>
      <patternFill patternType="solid">
        <fgColor theme="0" tint="-0.249977111117893"/>
        <bgColor indexed="64"/>
      </patternFill>
    </fill>
    <fill>
      <patternFill patternType="solid">
        <fgColor theme="9"/>
        <bgColor rgb="FFFFF2CC"/>
      </patternFill>
    </fill>
    <fill>
      <patternFill patternType="solid">
        <fgColor theme="5" tint="0.79998168889431442"/>
        <bgColor rgb="FFFFFBCC"/>
      </patternFill>
    </fill>
    <fill>
      <patternFill patternType="solid">
        <fgColor theme="0" tint="-4.9989318521683403E-2"/>
        <bgColor rgb="FFFFF2CC"/>
      </patternFill>
    </fill>
    <fill>
      <patternFill patternType="solid">
        <fgColor theme="0" tint="-4.9989318521683403E-2"/>
        <bgColor indexed="64"/>
      </patternFill>
    </fill>
    <fill>
      <patternFill patternType="solid">
        <fgColor theme="9"/>
        <bgColor indexed="64"/>
      </patternFill>
    </fill>
    <fill>
      <patternFill patternType="solid">
        <fgColor theme="9" tint="0.39997558519241921"/>
        <bgColor rgb="FFFFF2CC"/>
      </patternFill>
    </fill>
    <fill>
      <patternFill patternType="solid">
        <fgColor theme="9"/>
        <bgColor rgb="FFBEE3D3"/>
      </patternFill>
    </fill>
    <fill>
      <patternFill patternType="solid">
        <fgColor theme="9"/>
        <bgColor rgb="FF7DD2D2"/>
      </patternFill>
    </fill>
    <fill>
      <patternFill patternType="solid">
        <fgColor theme="7"/>
        <bgColor indexed="64"/>
      </patternFill>
    </fill>
    <fill>
      <patternFill patternType="gray125">
        <fgColor theme="0" tint="-0.24994659260841701"/>
        <bgColor rgb="FFFFFFFF"/>
      </patternFill>
    </fill>
  </fills>
  <borders count="96">
    <border>
      <left/>
      <right/>
      <top/>
      <bottom/>
      <diagonal/>
    </border>
    <border>
      <left style="thin">
        <color rgb="FF808080"/>
      </left>
      <right style="thin">
        <color rgb="FF808080"/>
      </right>
      <top style="thin">
        <color rgb="FF808080"/>
      </top>
      <bottom style="thin">
        <color rgb="FF80808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style="thin">
        <color rgb="FF808080"/>
      </left>
      <right style="thin">
        <color rgb="FF808080"/>
      </right>
      <top/>
      <bottom style="thin">
        <color rgb="FF808080"/>
      </bottom>
      <diagonal/>
    </border>
    <border>
      <left style="thin">
        <color rgb="FF73C0F5"/>
      </left>
      <right/>
      <top style="thin">
        <color rgb="FF73C0F5"/>
      </top>
      <bottom/>
      <diagonal/>
    </border>
    <border>
      <left/>
      <right/>
      <top style="thin">
        <color rgb="FF73C0F5"/>
      </top>
      <bottom/>
      <diagonal/>
    </border>
    <border>
      <left/>
      <right style="thin">
        <color rgb="FF73C0F5"/>
      </right>
      <top style="thin">
        <color rgb="FF73C0F5"/>
      </top>
      <bottom/>
      <diagonal/>
    </border>
    <border>
      <left style="thin">
        <color rgb="FF73C0F5"/>
      </left>
      <right/>
      <top/>
      <bottom/>
      <diagonal/>
    </border>
    <border>
      <left/>
      <right style="thin">
        <color rgb="FF73C0F5"/>
      </right>
      <top/>
      <bottom/>
      <diagonal/>
    </border>
    <border>
      <left style="thin">
        <color rgb="FF73C0F5"/>
      </left>
      <right/>
      <top/>
      <bottom style="thin">
        <color rgb="FF73C0F5"/>
      </bottom>
      <diagonal/>
    </border>
    <border>
      <left/>
      <right/>
      <top/>
      <bottom style="thin">
        <color rgb="FF73C0F5"/>
      </bottom>
      <diagonal/>
    </border>
    <border>
      <left/>
      <right style="thin">
        <color rgb="FF73C0F5"/>
      </right>
      <top/>
      <bottom style="thin">
        <color rgb="FF73C0F5"/>
      </bottom>
      <diagonal/>
    </border>
    <border>
      <left/>
      <right/>
      <top/>
      <bottom style="thin">
        <color rgb="FF808080"/>
      </bottom>
      <diagonal/>
    </border>
    <border>
      <left/>
      <right/>
      <top style="thin">
        <color rgb="FF808080"/>
      </top>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rgb="FF73C0F5"/>
      </left>
      <right/>
      <top style="thin">
        <color rgb="FF73C0F5"/>
      </top>
      <bottom style="thin">
        <color rgb="FF73C0F5"/>
      </bottom>
      <diagonal/>
    </border>
    <border>
      <left/>
      <right/>
      <top style="thin">
        <color rgb="FF73C0F5"/>
      </top>
      <bottom style="thin">
        <color rgb="FF73C0F5"/>
      </bottom>
      <diagonal/>
    </border>
    <border>
      <left/>
      <right style="thin">
        <color rgb="FF73C0F5"/>
      </right>
      <top style="thin">
        <color rgb="FF73C0F5"/>
      </top>
      <bottom style="thin">
        <color rgb="FF73C0F5"/>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style="thin">
        <color theme="9" tint="0.39994506668294322"/>
      </left>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style="thin">
        <color theme="9" tint="0.39994506668294322"/>
      </left>
      <right/>
      <top style="thin">
        <color theme="9" tint="0.39994506668294322"/>
      </top>
      <bottom/>
      <diagonal/>
    </border>
    <border>
      <left/>
      <right/>
      <top style="thin">
        <color theme="9" tint="0.39994506668294322"/>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top style="thin">
        <color theme="9"/>
      </top>
      <bottom style="thin">
        <color theme="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34998626667073579"/>
      </right>
      <top style="thin">
        <color theme="1" tint="0.34998626667073579"/>
      </top>
      <bottom/>
      <diagonal/>
    </border>
    <border>
      <left style="medium">
        <color theme="9"/>
      </left>
      <right style="thin">
        <color theme="1" tint="0.499984740745262"/>
      </right>
      <top style="medium">
        <color theme="9"/>
      </top>
      <bottom style="thin">
        <color theme="1" tint="0.499984740745262"/>
      </bottom>
      <diagonal/>
    </border>
    <border>
      <left style="thin">
        <color theme="1" tint="0.499984740745262"/>
      </left>
      <right style="thin">
        <color theme="1" tint="0.499984740745262"/>
      </right>
      <top style="medium">
        <color theme="9"/>
      </top>
      <bottom style="thin">
        <color theme="1" tint="0.499984740745262"/>
      </bottom>
      <diagonal/>
    </border>
    <border>
      <left style="thin">
        <color theme="1" tint="0.499984740745262"/>
      </left>
      <right style="medium">
        <color theme="9"/>
      </right>
      <top style="medium">
        <color theme="9"/>
      </top>
      <bottom style="thin">
        <color theme="1" tint="0.499984740745262"/>
      </bottom>
      <diagonal/>
    </border>
    <border>
      <left style="medium">
        <color theme="9"/>
      </left>
      <right style="thin">
        <color theme="1" tint="0.499984740745262"/>
      </right>
      <top style="thin">
        <color theme="1" tint="0.499984740745262"/>
      </top>
      <bottom style="thin">
        <color theme="1" tint="0.499984740745262"/>
      </bottom>
      <diagonal/>
    </border>
    <border>
      <left style="thin">
        <color theme="1" tint="0.499984740745262"/>
      </left>
      <right style="medium">
        <color theme="9"/>
      </right>
      <top style="thin">
        <color theme="1" tint="0.499984740745262"/>
      </top>
      <bottom style="thin">
        <color theme="1" tint="0.499984740745262"/>
      </bottom>
      <diagonal/>
    </border>
    <border>
      <left style="medium">
        <color theme="9"/>
      </left>
      <right style="thin">
        <color theme="1" tint="0.499984740745262"/>
      </right>
      <top style="thin">
        <color theme="1" tint="0.499984740745262"/>
      </top>
      <bottom style="medium">
        <color theme="9"/>
      </bottom>
      <diagonal/>
    </border>
    <border>
      <left style="thin">
        <color theme="1" tint="0.499984740745262"/>
      </left>
      <right style="thin">
        <color theme="1" tint="0.499984740745262"/>
      </right>
      <top style="thin">
        <color theme="1" tint="0.499984740745262"/>
      </top>
      <bottom style="medium">
        <color theme="9"/>
      </bottom>
      <diagonal/>
    </border>
    <border>
      <left style="thin">
        <color theme="1" tint="0.499984740745262"/>
      </left>
      <right style="medium">
        <color theme="9"/>
      </right>
      <top style="thin">
        <color theme="1" tint="0.499984740745262"/>
      </top>
      <bottom style="medium">
        <color theme="9"/>
      </bottom>
      <diagonal/>
    </border>
    <border>
      <left style="thin">
        <color theme="1" tint="0.499984740745262"/>
      </left>
      <right style="thin">
        <color theme="1" tint="0.499984740745262"/>
      </right>
      <top style="thin">
        <color theme="1" tint="0.499984740745262"/>
      </top>
      <bottom style="medium">
        <color theme="7"/>
      </bottom>
      <diagonal/>
    </border>
    <border>
      <left style="medium">
        <color theme="7"/>
      </left>
      <right style="thin">
        <color theme="1" tint="0.499984740745262"/>
      </right>
      <top style="thin">
        <color theme="1" tint="0.499984740745262"/>
      </top>
      <bottom style="thin">
        <color theme="1" tint="0.499984740745262"/>
      </bottom>
      <diagonal/>
    </border>
    <border>
      <left style="thin">
        <color theme="1" tint="0.499984740745262"/>
      </left>
      <right style="medium">
        <color theme="7"/>
      </right>
      <top style="thin">
        <color theme="1" tint="0.499984740745262"/>
      </top>
      <bottom style="thin">
        <color theme="1" tint="0.499984740745262"/>
      </bottom>
      <diagonal/>
    </border>
    <border>
      <left style="medium">
        <color theme="7"/>
      </left>
      <right style="thin">
        <color theme="1" tint="0.499984740745262"/>
      </right>
      <top style="thin">
        <color theme="1" tint="0.499984740745262"/>
      </top>
      <bottom style="medium">
        <color theme="7"/>
      </bottom>
      <diagonal/>
    </border>
    <border>
      <left style="thin">
        <color theme="1" tint="0.499984740745262"/>
      </left>
      <right style="medium">
        <color theme="7"/>
      </right>
      <top style="thin">
        <color theme="1" tint="0.499984740745262"/>
      </top>
      <bottom style="medium">
        <color theme="7"/>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7"/>
      </right>
      <top style="medium">
        <color theme="1" tint="0.499984740745262"/>
      </top>
      <bottom style="thin">
        <color theme="1" tint="0.499984740745262"/>
      </bottom>
      <diagonal/>
    </border>
    <border>
      <left style="thin">
        <color indexed="64"/>
      </left>
      <right style="thin">
        <color indexed="64"/>
      </right>
      <top style="medium">
        <color theme="7"/>
      </top>
      <bottom style="thin">
        <color indexed="64"/>
      </bottom>
      <diagonal/>
    </border>
    <border>
      <left style="thin">
        <color indexed="64"/>
      </left>
      <right style="thin">
        <color indexed="64"/>
      </right>
      <top style="medium">
        <color theme="7"/>
      </top>
      <bottom/>
      <diagonal/>
    </border>
    <border>
      <left/>
      <right style="thin">
        <color theme="1" tint="0.34998626667073579"/>
      </right>
      <top style="medium">
        <color theme="7"/>
      </top>
      <bottom/>
      <diagonal/>
    </border>
    <border>
      <left style="thin">
        <color theme="1" tint="0.34998626667073579"/>
      </left>
      <right style="medium">
        <color theme="7"/>
      </right>
      <top style="medium">
        <color theme="7"/>
      </top>
      <bottom/>
      <diagonal/>
    </border>
    <border>
      <left style="thin">
        <color theme="1" tint="0.499984740745262"/>
      </left>
      <right style="thin">
        <color theme="1" tint="0.499984740745262"/>
      </right>
      <top style="thin">
        <color theme="1" tint="0.499984740745262"/>
      </top>
      <bottom style="medium">
        <color rgb="FF73C0F5"/>
      </bottom>
      <diagonal/>
    </border>
    <border>
      <left/>
      <right/>
      <top style="thin">
        <color theme="1" tint="0.34998626667073579"/>
      </top>
      <bottom style="thin">
        <color theme="1" tint="0.34998626667073579"/>
      </bottom>
      <diagonal/>
    </border>
    <border>
      <left style="medium">
        <color rgb="FF73C0F5"/>
      </left>
      <right style="thin">
        <color theme="1" tint="0.499984740745262"/>
      </right>
      <top style="medium">
        <color rgb="FF73C0F5"/>
      </top>
      <bottom style="thin">
        <color theme="1" tint="0.499984740745262"/>
      </bottom>
      <diagonal/>
    </border>
    <border>
      <left style="thin">
        <color theme="1" tint="0.499984740745262"/>
      </left>
      <right style="thin">
        <color theme="1" tint="0.499984740745262"/>
      </right>
      <top style="medium">
        <color rgb="FF73C0F5"/>
      </top>
      <bottom style="thin">
        <color theme="1" tint="0.499984740745262"/>
      </bottom>
      <diagonal/>
    </border>
    <border>
      <left style="thin">
        <color theme="1" tint="0.499984740745262"/>
      </left>
      <right style="medium">
        <color rgb="FF73C0F5"/>
      </right>
      <top style="medium">
        <color rgb="FF73C0F5"/>
      </top>
      <bottom style="thin">
        <color theme="1" tint="0.499984740745262"/>
      </bottom>
      <diagonal/>
    </border>
    <border>
      <left style="medium">
        <color rgb="FF73C0F5"/>
      </left>
      <right style="thin">
        <color theme="1" tint="0.499984740745262"/>
      </right>
      <top style="thin">
        <color theme="1" tint="0.499984740745262"/>
      </top>
      <bottom style="thin">
        <color theme="1" tint="0.499984740745262"/>
      </bottom>
      <diagonal/>
    </border>
    <border>
      <left style="thin">
        <color theme="1" tint="0.499984740745262"/>
      </left>
      <right style="medium">
        <color rgb="FF73C0F5"/>
      </right>
      <top style="thin">
        <color theme="1" tint="0.499984740745262"/>
      </top>
      <bottom style="thin">
        <color theme="1" tint="0.499984740745262"/>
      </bottom>
      <diagonal/>
    </border>
    <border>
      <left style="medium">
        <color rgb="FF73C0F5"/>
      </left>
      <right style="thin">
        <color theme="1" tint="0.499984740745262"/>
      </right>
      <top style="thin">
        <color theme="1" tint="0.499984740745262"/>
      </top>
      <bottom style="medium">
        <color rgb="FF73C0F5"/>
      </bottom>
      <diagonal/>
    </border>
    <border>
      <left style="thin">
        <color theme="1" tint="0.499984740745262"/>
      </left>
      <right style="medium">
        <color rgb="FF73C0F5"/>
      </right>
      <top style="thin">
        <color theme="1" tint="0.499984740745262"/>
      </top>
      <bottom style="medium">
        <color rgb="FF73C0F5"/>
      </bottom>
      <diagonal/>
    </border>
  </borders>
  <cellStyleXfs count="7">
    <xf numFmtId="0" fontId="0" fillId="0" borderId="0"/>
    <xf numFmtId="0" fontId="19" fillId="0" borderId="0" applyNumberFormat="0" applyFill="0" applyBorder="0" applyAlignment="0" applyProtection="0"/>
    <xf numFmtId="43" fontId="20" fillId="0" borderId="0" applyFont="0" applyFill="0" applyBorder="0" applyAlignment="0" applyProtection="0"/>
    <xf numFmtId="0" fontId="35" fillId="0" borderId="0"/>
    <xf numFmtId="9" fontId="20" fillId="0" borderId="0" applyFont="0" applyFill="0" applyBorder="0" applyAlignment="0" applyProtection="0"/>
    <xf numFmtId="9" fontId="39" fillId="0" borderId="0" applyFont="0" applyFill="0" applyBorder="0" applyAlignment="0" applyProtection="0"/>
    <xf numFmtId="0" fontId="40" fillId="0" borderId="0"/>
  </cellStyleXfs>
  <cellXfs count="466">
    <xf numFmtId="0" fontId="0" fillId="0" borderId="0" xfId="0"/>
    <xf numFmtId="49" fontId="2" fillId="2" borderId="0" xfId="0" applyNumberFormat="1"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vertical="center" wrapText="1"/>
    </xf>
    <xf numFmtId="0" fontId="4" fillId="0" borderId="0" xfId="0" applyFont="1" applyAlignment="1">
      <alignment vertical="center"/>
    </xf>
    <xf numFmtId="0" fontId="1" fillId="2" borderId="0" xfId="0" applyFont="1" applyFill="1" applyAlignment="1">
      <alignment vertical="center"/>
    </xf>
    <xf numFmtId="0" fontId="0" fillId="0" borderId="0" xfId="0" applyAlignment="1">
      <alignment vertical="center"/>
    </xf>
    <xf numFmtId="0" fontId="8" fillId="2" borderId="0" xfId="0" applyFont="1" applyFill="1" applyAlignment="1">
      <alignment horizontal="left" vertical="center"/>
    </xf>
    <xf numFmtId="0" fontId="10" fillId="2" borderId="0" xfId="0" applyFont="1" applyFill="1" applyAlignment="1">
      <alignment horizontal="left" vertical="center"/>
    </xf>
    <xf numFmtId="0" fontId="1" fillId="2" borderId="0" xfId="0" applyFont="1" applyFill="1" applyAlignment="1">
      <alignment horizontal="left" vertical="center"/>
    </xf>
    <xf numFmtId="0" fontId="9" fillId="2" borderId="0" xfId="0" applyFont="1" applyFill="1" applyAlignment="1">
      <alignment horizontal="center" vertical="center"/>
    </xf>
    <xf numFmtId="49" fontId="1"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16" fillId="8" borderId="0" xfId="0" applyNumberFormat="1" applyFont="1" applyFill="1" applyAlignment="1">
      <alignment horizontal="left" vertical="center"/>
    </xf>
    <xf numFmtId="0" fontId="21" fillId="2" borderId="0" xfId="0" applyFont="1" applyFill="1" applyAlignment="1">
      <alignment horizontal="left" vertical="center"/>
    </xf>
    <xf numFmtId="0" fontId="1" fillId="2" borderId="0" xfId="0" applyFont="1" applyFill="1" applyAlignment="1">
      <alignment vertical="center" wrapText="1"/>
    </xf>
    <xf numFmtId="2" fontId="1" fillId="2" borderId="0" xfId="0" applyNumberFormat="1" applyFont="1" applyFill="1" applyAlignment="1">
      <alignment horizontal="left" vertical="center"/>
    </xf>
    <xf numFmtId="0" fontId="12" fillId="10" borderId="0" xfId="0" applyFont="1" applyFill="1" applyAlignment="1">
      <alignment horizontal="center" vertical="center"/>
    </xf>
    <xf numFmtId="0" fontId="33" fillId="2" borderId="0" xfId="0" applyFont="1" applyFill="1" applyAlignment="1">
      <alignment vertical="center" wrapText="1"/>
    </xf>
    <xf numFmtId="0" fontId="33" fillId="0" borderId="0" xfId="0" applyFont="1" applyAlignment="1">
      <alignment vertical="center" wrapText="1"/>
    </xf>
    <xf numFmtId="0" fontId="34" fillId="10" borderId="0" xfId="0" applyFont="1" applyFill="1" applyAlignment="1">
      <alignment horizontal="left" vertical="center"/>
    </xf>
    <xf numFmtId="0" fontId="18" fillId="2" borderId="0" xfId="0" applyFont="1" applyFill="1" applyAlignment="1">
      <alignment vertical="center" wrapText="1"/>
    </xf>
    <xf numFmtId="0" fontId="18"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49" fontId="8" fillId="2" borderId="0" xfId="0" applyNumberFormat="1" applyFont="1" applyFill="1" applyAlignment="1">
      <alignment horizontal="left" vertical="center"/>
    </xf>
    <xf numFmtId="49" fontId="36" fillId="2"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7" fillId="2" borderId="0" xfId="0" applyFont="1" applyFill="1" applyAlignment="1">
      <alignment vertical="center" wrapText="1"/>
    </xf>
    <xf numFmtId="0" fontId="10" fillId="2" borderId="0" xfId="3" applyFont="1" applyFill="1" applyAlignment="1">
      <alignment horizontal="left" vertical="center"/>
    </xf>
    <xf numFmtId="0" fontId="1" fillId="3" borderId="1" xfId="3" applyFont="1" applyFill="1" applyBorder="1" applyAlignment="1">
      <alignment horizontal="center"/>
    </xf>
    <xf numFmtId="1" fontId="1" fillId="5" borderId="1" xfId="3" applyNumberFormat="1" applyFont="1" applyFill="1" applyBorder="1" applyAlignment="1">
      <alignment horizontal="center"/>
    </xf>
    <xf numFmtId="166" fontId="1" fillId="3" borderId="1" xfId="4" applyNumberFormat="1" applyFont="1" applyFill="1" applyBorder="1" applyAlignment="1" applyProtection="1">
      <alignment horizontal="center"/>
    </xf>
    <xf numFmtId="164" fontId="1" fillId="3" borderId="1" xfId="3" applyNumberFormat="1" applyFont="1" applyFill="1" applyBorder="1" applyAlignment="1">
      <alignment horizontal="center"/>
    </xf>
    <xf numFmtId="0" fontId="32" fillId="10" borderId="24" xfId="0" applyFont="1" applyFill="1" applyBorder="1" applyAlignment="1">
      <alignment horizontal="left" vertical="center"/>
    </xf>
    <xf numFmtId="0" fontId="12" fillId="10" borderId="25" xfId="0" applyFont="1" applyFill="1" applyBorder="1" applyAlignment="1">
      <alignment horizontal="center" vertical="center"/>
    </xf>
    <xf numFmtId="0" fontId="23" fillId="2" borderId="27" xfId="0" applyFont="1" applyFill="1" applyBorder="1" applyAlignment="1">
      <alignment horizontal="left" vertical="center"/>
    </xf>
    <xf numFmtId="0" fontId="31" fillId="12" borderId="27" xfId="0" applyFont="1" applyFill="1" applyBorder="1" applyAlignment="1">
      <alignment horizontal="right" vertical="center"/>
    </xf>
    <xf numFmtId="0" fontId="38" fillId="12" borderId="27" xfId="0" applyFont="1" applyFill="1" applyBorder="1" applyAlignment="1">
      <alignment horizontal="right" vertical="center"/>
    </xf>
    <xf numFmtId="0" fontId="9" fillId="2" borderId="30" xfId="0" applyFont="1" applyFill="1" applyBorder="1" applyAlignment="1">
      <alignment horizontal="center" vertical="center"/>
    </xf>
    <xf numFmtId="0" fontId="11" fillId="10" borderId="27" xfId="0" applyFont="1" applyFill="1" applyBorder="1" applyAlignment="1">
      <alignment horizontal="left" vertical="center"/>
    </xf>
    <xf numFmtId="0" fontId="5" fillId="5" borderId="0" xfId="3" applyFont="1" applyFill="1" applyAlignment="1">
      <alignment horizontal="left" vertical="center"/>
    </xf>
    <xf numFmtId="49" fontId="1" fillId="2" borderId="0" xfId="3" applyNumberFormat="1" applyFont="1" applyFill="1" applyAlignment="1">
      <alignment vertical="center" wrapText="1"/>
    </xf>
    <xf numFmtId="0" fontId="1" fillId="0" borderId="0" xfId="0" applyFont="1" applyAlignment="1">
      <alignment vertical="center"/>
    </xf>
    <xf numFmtId="167" fontId="1" fillId="3" borderId="1" xfId="4" applyNumberFormat="1" applyFont="1" applyFill="1" applyBorder="1" applyAlignment="1" applyProtection="1">
      <alignment horizontal="center"/>
    </xf>
    <xf numFmtId="0" fontId="1" fillId="20" borderId="1" xfId="0" applyFont="1" applyFill="1" applyBorder="1" applyAlignment="1">
      <alignment vertical="center"/>
    </xf>
    <xf numFmtId="166" fontId="1" fillId="3" borderId="1" xfId="5" applyNumberFormat="1" applyFont="1" applyFill="1" applyBorder="1" applyAlignment="1" applyProtection="1">
      <alignment horizontal="center"/>
    </xf>
    <xf numFmtId="0" fontId="37" fillId="2" borderId="27" xfId="0" applyFont="1" applyFill="1" applyBorder="1" applyAlignment="1">
      <alignment vertical="center"/>
    </xf>
    <xf numFmtId="0" fontId="42" fillId="2" borderId="0" xfId="0" applyFont="1" applyFill="1" applyAlignment="1">
      <alignment horizontal="left" vertical="center"/>
    </xf>
    <xf numFmtId="0" fontId="1" fillId="2" borderId="27" xfId="0" applyFont="1" applyFill="1" applyBorder="1" applyAlignment="1">
      <alignment horizontal="left" vertical="center"/>
    </xf>
    <xf numFmtId="2" fontId="1" fillId="2" borderId="0" xfId="0" applyNumberFormat="1" applyFont="1" applyFill="1" applyAlignment="1">
      <alignment horizontal="right" vertical="center"/>
    </xf>
    <xf numFmtId="0" fontId="8" fillId="2" borderId="29" xfId="0" applyFont="1" applyFill="1" applyBorder="1" applyAlignment="1">
      <alignment horizontal="left" vertical="center"/>
    </xf>
    <xf numFmtId="0" fontId="0" fillId="9" borderId="0" xfId="0" applyFill="1" applyAlignment="1">
      <alignment vertical="center"/>
    </xf>
    <xf numFmtId="0" fontId="0" fillId="9" borderId="27" xfId="0" applyFill="1" applyBorder="1" applyAlignment="1">
      <alignment vertical="center"/>
    </xf>
    <xf numFmtId="0" fontId="8" fillId="2" borderId="27" xfId="0" applyFont="1" applyFill="1" applyBorder="1" applyAlignment="1">
      <alignment horizontal="left" vertical="center"/>
    </xf>
    <xf numFmtId="0" fontId="10" fillId="2" borderId="0" xfId="0" applyFont="1" applyFill="1" applyAlignment="1">
      <alignment horizontal="right" vertical="center"/>
    </xf>
    <xf numFmtId="0" fontId="13" fillId="10" borderId="25" xfId="0" applyFont="1" applyFill="1" applyBorder="1" applyAlignment="1">
      <alignment horizontal="right" vertical="center"/>
    </xf>
    <xf numFmtId="0" fontId="13" fillId="10" borderId="26" xfId="0" applyFont="1" applyFill="1" applyBorder="1" applyAlignment="1">
      <alignment horizontal="right" vertical="center"/>
    </xf>
    <xf numFmtId="0" fontId="1" fillId="2" borderId="0" xfId="0" applyFont="1" applyFill="1" applyAlignment="1">
      <alignment horizontal="right" vertical="center"/>
    </xf>
    <xf numFmtId="0" fontId="1" fillId="2" borderId="28" xfId="0" applyFont="1" applyFill="1" applyBorder="1" applyAlignment="1">
      <alignment horizontal="right" vertical="center"/>
    </xf>
    <xf numFmtId="0" fontId="13" fillId="2" borderId="0" xfId="0" applyFont="1" applyFill="1" applyAlignment="1">
      <alignment horizontal="right" vertical="center"/>
    </xf>
    <xf numFmtId="0" fontId="13" fillId="2" borderId="28" xfId="0" applyFont="1" applyFill="1" applyBorder="1" applyAlignment="1">
      <alignment horizontal="right" vertical="center"/>
    </xf>
    <xf numFmtId="0" fontId="1" fillId="5" borderId="0" xfId="0" applyFont="1" applyFill="1" applyAlignment="1">
      <alignment horizontal="right" vertical="center"/>
    </xf>
    <xf numFmtId="0" fontId="1" fillId="5" borderId="28" xfId="0" applyFont="1" applyFill="1" applyBorder="1" applyAlignment="1">
      <alignment horizontal="right" vertical="center"/>
    </xf>
    <xf numFmtId="0" fontId="13" fillId="5" borderId="0" xfId="0" applyFont="1" applyFill="1" applyAlignment="1">
      <alignment horizontal="right" vertical="center"/>
    </xf>
    <xf numFmtId="0" fontId="13" fillId="5" borderId="28" xfId="0" applyFont="1" applyFill="1" applyBorder="1" applyAlignment="1">
      <alignment horizontal="right" vertical="center"/>
    </xf>
    <xf numFmtId="0" fontId="8" fillId="2" borderId="30" xfId="0" applyFont="1" applyFill="1" applyBorder="1" applyAlignment="1">
      <alignment horizontal="right" vertical="center"/>
    </xf>
    <xf numFmtId="0" fontId="8" fillId="2" borderId="31" xfId="0" applyFont="1" applyFill="1" applyBorder="1" applyAlignment="1">
      <alignment horizontal="right" vertical="center"/>
    </xf>
    <xf numFmtId="0" fontId="0" fillId="9" borderId="0" xfId="0" applyFill="1" applyAlignment="1">
      <alignment horizontal="right" vertical="center"/>
    </xf>
    <xf numFmtId="0" fontId="0" fillId="9" borderId="28" xfId="0" applyFill="1" applyBorder="1" applyAlignment="1">
      <alignment horizontal="right" vertical="center"/>
    </xf>
    <xf numFmtId="0" fontId="13" fillId="10" borderId="0" xfId="0" applyFont="1" applyFill="1" applyAlignment="1">
      <alignment horizontal="right" vertical="center"/>
    </xf>
    <xf numFmtId="0" fontId="13" fillId="10" borderId="28" xfId="0" applyFont="1" applyFill="1" applyBorder="1" applyAlignment="1">
      <alignment horizontal="right" vertical="center"/>
    </xf>
    <xf numFmtId="0" fontId="26" fillId="9" borderId="0" xfId="0" applyFont="1" applyFill="1" applyAlignment="1">
      <alignment horizontal="right" vertical="center"/>
    </xf>
    <xf numFmtId="0" fontId="26" fillId="9" borderId="28" xfId="0" applyFont="1" applyFill="1" applyBorder="1" applyAlignment="1">
      <alignment horizontal="right" vertical="center"/>
    </xf>
    <xf numFmtId="0" fontId="8" fillId="2" borderId="0" xfId="0" applyFont="1" applyFill="1" applyAlignment="1">
      <alignment horizontal="right" vertical="center"/>
    </xf>
    <xf numFmtId="0" fontId="8" fillId="2" borderId="28" xfId="0" applyFont="1" applyFill="1" applyBorder="1" applyAlignment="1">
      <alignment horizontal="right" vertical="center"/>
    </xf>
    <xf numFmtId="0" fontId="1" fillId="22" borderId="1" xfId="0" applyFont="1" applyFill="1" applyBorder="1" applyAlignment="1">
      <alignment vertical="center"/>
    </xf>
    <xf numFmtId="2" fontId="37" fillId="23" borderId="1" xfId="0" applyNumberFormat="1" applyFont="1" applyFill="1" applyBorder="1" applyAlignment="1">
      <alignment horizontal="center" vertical="center"/>
    </xf>
    <xf numFmtId="4" fontId="1" fillId="24" borderId="1" xfId="5" applyNumberFormat="1" applyFont="1" applyFill="1" applyBorder="1" applyAlignment="1">
      <alignment horizontal="right" vertical="center"/>
    </xf>
    <xf numFmtId="3" fontId="1" fillId="24" borderId="1" xfId="3" applyNumberFormat="1" applyFont="1" applyFill="1" applyBorder="1" applyAlignment="1">
      <alignment horizontal="right" vertical="center"/>
    </xf>
    <xf numFmtId="3" fontId="1" fillId="24" borderId="1" xfId="0" applyNumberFormat="1" applyFont="1" applyFill="1" applyBorder="1" applyAlignment="1">
      <alignment horizontal="right" vertical="center"/>
    </xf>
    <xf numFmtId="0" fontId="29" fillId="5" borderId="27" xfId="0" applyFont="1" applyFill="1" applyBorder="1" applyAlignment="1">
      <alignment horizontal="left" vertical="center" indent="1"/>
    </xf>
    <xf numFmtId="0" fontId="5" fillId="2" borderId="27" xfId="0" applyFont="1" applyFill="1" applyBorder="1" applyAlignment="1">
      <alignment horizontal="left" vertical="center" indent="1"/>
    </xf>
    <xf numFmtId="0" fontId="37" fillId="0" borderId="27" xfId="0" applyFont="1" applyBorder="1" applyAlignment="1">
      <alignment vertical="center"/>
    </xf>
    <xf numFmtId="4" fontId="1" fillId="2" borderId="0" xfId="3" applyNumberFormat="1" applyFont="1" applyFill="1" applyAlignment="1">
      <alignment horizontal="left" vertical="center"/>
    </xf>
    <xf numFmtId="4" fontId="1" fillId="2" borderId="0" xfId="0" applyNumberFormat="1" applyFont="1" applyFill="1" applyAlignment="1">
      <alignment horizontal="center" vertical="center"/>
    </xf>
    <xf numFmtId="4" fontId="1" fillId="0" borderId="27" xfId="3" applyNumberFormat="1" applyFont="1" applyBorder="1" applyAlignment="1">
      <alignment horizontal="left" vertical="center" indent="1"/>
    </xf>
    <xf numFmtId="4" fontId="9" fillId="2" borderId="0" xfId="3" applyNumberFormat="1" applyFont="1" applyFill="1" applyAlignment="1">
      <alignment horizontal="center" vertical="center" wrapText="1"/>
    </xf>
    <xf numFmtId="4" fontId="1" fillId="2" borderId="0" xfId="0" applyNumberFormat="1" applyFont="1" applyFill="1" applyAlignment="1">
      <alignment horizontal="left" vertical="center"/>
    </xf>
    <xf numFmtId="4" fontId="1" fillId="24" borderId="1" xfId="3" applyNumberFormat="1" applyFont="1" applyFill="1" applyBorder="1" applyAlignment="1">
      <alignment horizontal="right" vertical="center"/>
    </xf>
    <xf numFmtId="3" fontId="1" fillId="2" borderId="0" xfId="0" applyNumberFormat="1" applyFont="1" applyFill="1" applyAlignment="1">
      <alignment horizontal="left" vertical="center"/>
    </xf>
    <xf numFmtId="3" fontId="1" fillId="2" borderId="0" xfId="0" applyNumberFormat="1" applyFont="1" applyFill="1" applyAlignment="1">
      <alignment horizontal="center" vertical="center"/>
    </xf>
    <xf numFmtId="3" fontId="1" fillId="0" borderId="27" xfId="3" applyNumberFormat="1" applyFont="1" applyBorder="1" applyAlignment="1">
      <alignment horizontal="left" vertical="center" indent="1"/>
    </xf>
    <xf numFmtId="3" fontId="9" fillId="2" borderId="0" xfId="3" applyNumberFormat="1" applyFont="1" applyFill="1" applyAlignment="1">
      <alignment horizontal="center" vertical="center" wrapText="1"/>
    </xf>
    <xf numFmtId="3" fontId="1" fillId="2" borderId="0" xfId="3" applyNumberFormat="1" applyFont="1" applyFill="1" applyAlignment="1">
      <alignment horizontal="left" vertical="center"/>
    </xf>
    <xf numFmtId="166" fontId="1" fillId="5" borderId="0" xfId="5" applyNumberFormat="1" applyFont="1" applyFill="1" applyBorder="1" applyAlignment="1">
      <alignment horizontal="right" vertical="center"/>
    </xf>
    <xf numFmtId="49" fontId="37" fillId="2" borderId="0" xfId="0" applyNumberFormat="1" applyFont="1" applyFill="1" applyAlignment="1">
      <alignment horizontal="left" vertical="center" wrapText="1"/>
    </xf>
    <xf numFmtId="49" fontId="37" fillId="4" borderId="0" xfId="0" applyNumberFormat="1" applyFont="1" applyFill="1" applyAlignment="1">
      <alignment horizontal="left" vertical="center" wrapText="1"/>
    </xf>
    <xf numFmtId="49" fontId="1" fillId="4" borderId="0" xfId="0" applyNumberFormat="1" applyFont="1" applyFill="1" applyAlignment="1">
      <alignment horizontal="left" vertical="center" wrapText="1"/>
    </xf>
    <xf numFmtId="49" fontId="37" fillId="7" borderId="0" xfId="0" applyNumberFormat="1" applyFont="1" applyFill="1" applyAlignment="1">
      <alignment horizontal="left" vertical="center" wrapText="1"/>
    </xf>
    <xf numFmtId="49" fontId="1" fillId="7" borderId="0" xfId="0" applyNumberFormat="1" applyFont="1" applyFill="1" applyAlignment="1">
      <alignment horizontal="left" vertical="center" wrapText="1"/>
    </xf>
    <xf numFmtId="49" fontId="48" fillId="29" borderId="0" xfId="0" applyNumberFormat="1" applyFont="1" applyFill="1" applyAlignment="1">
      <alignment horizontal="left" vertical="center"/>
    </xf>
    <xf numFmtId="0" fontId="29" fillId="30" borderId="0" xfId="0" applyFont="1" applyFill="1"/>
    <xf numFmtId="0" fontId="29" fillId="0" borderId="0" xfId="0" applyFont="1"/>
    <xf numFmtId="0" fontId="29" fillId="15" borderId="21" xfId="3" applyFont="1" applyFill="1" applyBorder="1" applyAlignment="1">
      <alignment horizontal="center"/>
    </xf>
    <xf numFmtId="0" fontId="37" fillId="0" borderId="0" xfId="0" applyFont="1"/>
    <xf numFmtId="0" fontId="37" fillId="0" borderId="0" xfId="0" applyFont="1" applyAlignment="1">
      <alignment horizontal="center"/>
    </xf>
    <xf numFmtId="0" fontId="37" fillId="0" borderId="0" xfId="0" applyFont="1" applyAlignment="1">
      <alignment horizontal="left" vertical="center"/>
    </xf>
    <xf numFmtId="0" fontId="37" fillId="0" borderId="48"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3" fontId="29" fillId="0" borderId="0" xfId="0" applyNumberFormat="1" applyFont="1"/>
    <xf numFmtId="3" fontId="37" fillId="0" borderId="0" xfId="0" applyNumberFormat="1" applyFont="1"/>
    <xf numFmtId="0" fontId="29" fillId="0" borderId="49" xfId="0" applyFont="1" applyBorder="1" applyAlignment="1">
      <alignment horizontal="left"/>
    </xf>
    <xf numFmtId="0" fontId="29" fillId="0" borderId="36" xfId="0" applyFont="1" applyBorder="1"/>
    <xf numFmtId="0" fontId="29" fillId="0" borderId="38" xfId="0" applyFont="1" applyBorder="1"/>
    <xf numFmtId="0" fontId="37" fillId="0" borderId="38" xfId="0" applyFont="1" applyBorder="1"/>
    <xf numFmtId="3" fontId="37" fillId="24" borderId="1" xfId="0" applyNumberFormat="1" applyFont="1" applyFill="1" applyBorder="1" applyAlignment="1">
      <alignment horizontal="right" vertical="center"/>
    </xf>
    <xf numFmtId="0" fontId="37" fillId="2" borderId="0" xfId="0" applyFont="1" applyFill="1" applyAlignment="1">
      <alignment horizontal="left" vertical="center"/>
    </xf>
    <xf numFmtId="2" fontId="37" fillId="23" borderId="21" xfId="0" applyNumberFormat="1" applyFont="1" applyFill="1" applyBorder="1" applyAlignment="1">
      <alignment horizontal="center" vertical="center"/>
    </xf>
    <xf numFmtId="0" fontId="37" fillId="11" borderId="52" xfId="0" applyFont="1" applyFill="1" applyBorder="1" applyAlignment="1">
      <alignment horizontal="left" vertical="center"/>
    </xf>
    <xf numFmtId="0" fontId="9" fillId="32" borderId="53" xfId="0" applyFont="1" applyFill="1" applyBorder="1" applyAlignment="1">
      <alignment horizontal="center" vertical="center"/>
    </xf>
    <xf numFmtId="0" fontId="37" fillId="11" borderId="52" xfId="0" applyFont="1" applyFill="1" applyBorder="1" applyAlignment="1">
      <alignment horizontal="right" vertical="center"/>
    </xf>
    <xf numFmtId="3" fontId="41" fillId="32" borderId="53" xfId="3" applyNumberFormat="1" applyFont="1" applyFill="1" applyBorder="1" applyAlignment="1">
      <alignment horizontal="center" vertical="center" wrapText="1"/>
    </xf>
    <xf numFmtId="0" fontId="5" fillId="11" borderId="54" xfId="0" applyFont="1" applyFill="1" applyBorder="1" applyAlignment="1">
      <alignment horizontal="right" vertical="center"/>
    </xf>
    <xf numFmtId="0" fontId="9" fillId="32" borderId="55" xfId="0" applyFont="1" applyFill="1" applyBorder="1" applyAlignment="1">
      <alignment horizontal="center" vertical="center"/>
    </xf>
    <xf numFmtId="0" fontId="5" fillId="11" borderId="56" xfId="0" applyFont="1" applyFill="1" applyBorder="1" applyAlignment="1">
      <alignment horizontal="right" vertical="center"/>
    </xf>
    <xf numFmtId="3" fontId="9" fillId="32" borderId="57" xfId="3" applyNumberFormat="1" applyFont="1" applyFill="1" applyBorder="1" applyAlignment="1">
      <alignment horizontal="center" vertical="center" wrapText="1"/>
    </xf>
    <xf numFmtId="3" fontId="37" fillId="24" borderId="10" xfId="0" applyNumberFormat="1" applyFont="1" applyFill="1" applyBorder="1" applyAlignment="1">
      <alignment horizontal="right" vertical="center"/>
    </xf>
    <xf numFmtId="0" fontId="31" fillId="12" borderId="50" xfId="0" applyFont="1" applyFill="1" applyBorder="1" applyAlignment="1">
      <alignment horizontal="left" vertical="center"/>
    </xf>
    <xf numFmtId="0" fontId="9" fillId="27" borderId="58" xfId="0" applyFont="1" applyFill="1" applyBorder="1" applyAlignment="1">
      <alignment horizontal="center" vertical="center"/>
    </xf>
    <xf numFmtId="0" fontId="13" fillId="27" borderId="51" xfId="0" applyFont="1" applyFill="1" applyBorder="1" applyAlignment="1">
      <alignment horizontal="right" vertical="center"/>
    </xf>
    <xf numFmtId="3" fontId="38" fillId="33" borderId="10" xfId="0" applyNumberFormat="1" applyFont="1" applyFill="1" applyBorder="1" applyAlignment="1">
      <alignment horizontal="right" vertical="center"/>
    </xf>
    <xf numFmtId="0" fontId="1" fillId="2" borderId="0" xfId="3" applyFont="1" applyFill="1" applyAlignment="1">
      <alignment horizontal="left" vertical="center" wrapText="1"/>
    </xf>
    <xf numFmtId="0" fontId="1" fillId="2" borderId="0" xfId="3" applyFont="1" applyFill="1" applyAlignment="1">
      <alignment vertical="center" wrapText="1"/>
    </xf>
    <xf numFmtId="0" fontId="46" fillId="25" borderId="59" xfId="0" applyFont="1" applyFill="1" applyBorder="1" applyAlignment="1">
      <alignment horizontal="left" vertical="center" wrapText="1"/>
    </xf>
    <xf numFmtId="49" fontId="1" fillId="2" borderId="0" xfId="3" applyNumberFormat="1" applyFont="1" applyFill="1" applyAlignment="1">
      <alignment horizontal="left" vertical="center" wrapText="1"/>
    </xf>
    <xf numFmtId="0" fontId="1" fillId="2" borderId="59" xfId="3" applyFont="1" applyFill="1" applyBorder="1" applyAlignment="1">
      <alignment horizontal="left" vertical="center" wrapText="1"/>
    </xf>
    <xf numFmtId="49" fontId="1" fillId="2" borderId="59" xfId="3" applyNumberFormat="1" applyFont="1" applyFill="1" applyBorder="1" applyAlignment="1">
      <alignment horizontal="left" vertical="center" wrapText="1"/>
    </xf>
    <xf numFmtId="0" fontId="5" fillId="5" borderId="59" xfId="3" applyFont="1" applyFill="1" applyBorder="1" applyAlignment="1">
      <alignment horizontal="left" vertical="center"/>
    </xf>
    <xf numFmtId="3" fontId="1" fillId="24" borderId="21" xfId="3" applyNumberFormat="1" applyFont="1" applyFill="1" applyBorder="1" applyAlignment="1">
      <alignment horizontal="right" vertical="center"/>
    </xf>
    <xf numFmtId="4" fontId="9" fillId="2" borderId="38" xfId="3" applyNumberFormat="1" applyFont="1" applyFill="1" applyBorder="1" applyAlignment="1">
      <alignment horizontal="center" vertical="center" wrapText="1"/>
    </xf>
    <xf numFmtId="49" fontId="1" fillId="2" borderId="62" xfId="3" applyNumberFormat="1" applyFont="1" applyFill="1" applyBorder="1" applyAlignment="1">
      <alignment horizontal="left" vertical="center" wrapText="1"/>
    </xf>
    <xf numFmtId="0" fontId="32" fillId="10" borderId="27" xfId="0" applyFont="1" applyFill="1" applyBorder="1" applyAlignment="1">
      <alignment horizontal="left" vertical="center"/>
    </xf>
    <xf numFmtId="0" fontId="29" fillId="5" borderId="59" xfId="3" applyFont="1" applyFill="1" applyBorder="1" applyAlignment="1">
      <alignment horizontal="left" vertical="center"/>
    </xf>
    <xf numFmtId="3" fontId="29" fillId="26" borderId="39" xfId="0" applyNumberFormat="1" applyFont="1" applyFill="1" applyBorder="1"/>
    <xf numFmtId="3" fontId="29" fillId="26" borderId="0" xfId="0" applyNumberFormat="1" applyFont="1" applyFill="1"/>
    <xf numFmtId="3" fontId="29" fillId="26" borderId="41" xfId="0" applyNumberFormat="1" applyFont="1" applyFill="1" applyBorder="1"/>
    <xf numFmtId="3" fontId="29" fillId="26" borderId="48" xfId="0" applyNumberFormat="1" applyFont="1" applyFill="1" applyBorder="1"/>
    <xf numFmtId="3" fontId="29" fillId="26" borderId="37" xfId="0" applyNumberFormat="1" applyFont="1" applyFill="1" applyBorder="1"/>
    <xf numFmtId="3" fontId="37" fillId="26" borderId="41" xfId="0" applyNumberFormat="1" applyFont="1" applyFill="1" applyBorder="1"/>
    <xf numFmtId="3" fontId="37" fillId="26" borderId="40" xfId="0" applyNumberFormat="1" applyFont="1" applyFill="1" applyBorder="1"/>
    <xf numFmtId="0" fontId="37" fillId="15" borderId="34" xfId="0" applyFont="1" applyFill="1" applyBorder="1" applyAlignment="1">
      <alignment horizontal="center"/>
    </xf>
    <xf numFmtId="49" fontId="10" fillId="2" borderId="0" xfId="0" applyNumberFormat="1" applyFont="1" applyFill="1" applyAlignment="1">
      <alignment horizontal="left" vertical="center"/>
    </xf>
    <xf numFmtId="49" fontId="1" fillId="2" borderId="0" xfId="0" applyNumberFormat="1" applyFont="1" applyFill="1" applyAlignment="1">
      <alignment horizontal="left" vertical="center" wrapText="1"/>
    </xf>
    <xf numFmtId="0" fontId="29" fillId="0" borderId="0" xfId="0" applyFont="1" applyAlignment="1">
      <alignment horizontal="left" vertical="center" wrapText="1"/>
    </xf>
    <xf numFmtId="0" fontId="29" fillId="0" borderId="66" xfId="0" applyFont="1" applyBorder="1" applyAlignment="1">
      <alignment horizontal="left" vertical="center" wrapText="1"/>
    </xf>
    <xf numFmtId="0" fontId="1" fillId="31" borderId="60" xfId="0" applyFont="1" applyFill="1" applyBorder="1" applyAlignment="1">
      <alignment horizontal="left" vertical="center" wrapText="1"/>
    </xf>
    <xf numFmtId="0" fontId="14" fillId="34" borderId="60" xfId="3" applyFont="1" applyFill="1" applyBorder="1" applyAlignment="1">
      <alignment horizontal="left" vertical="center" wrapText="1"/>
    </xf>
    <xf numFmtId="4" fontId="1" fillId="0" borderId="68" xfId="3" applyNumberFormat="1" applyFont="1" applyBorder="1" applyAlignment="1">
      <alignment horizontal="left" vertical="center"/>
    </xf>
    <xf numFmtId="0" fontId="29" fillId="0" borderId="69" xfId="0" applyFont="1" applyBorder="1" applyAlignment="1">
      <alignment horizontal="left" vertical="center" wrapText="1"/>
    </xf>
    <xf numFmtId="0" fontId="52" fillId="0" borderId="70" xfId="3" applyFont="1" applyBorder="1" applyAlignment="1">
      <alignment horizontal="left" vertical="center" wrapText="1"/>
    </xf>
    <xf numFmtId="4" fontId="1" fillId="0" borderId="71" xfId="3" applyNumberFormat="1" applyFont="1" applyBorder="1" applyAlignment="1">
      <alignment horizontal="left" vertical="center" indent="1"/>
    </xf>
    <xf numFmtId="49" fontId="18" fillId="0" borderId="66" xfId="3" applyNumberFormat="1" applyFont="1" applyBorder="1" applyAlignment="1">
      <alignment horizontal="left" vertical="center" wrapText="1"/>
    </xf>
    <xf numFmtId="0" fontId="52" fillId="0" borderId="72" xfId="3" applyFont="1" applyBorder="1" applyAlignment="1">
      <alignment horizontal="left" vertical="center" wrapText="1"/>
    </xf>
    <xf numFmtId="49" fontId="52" fillId="0" borderId="66" xfId="3" applyNumberFormat="1" applyFont="1" applyBorder="1" applyAlignment="1">
      <alignment horizontal="left" vertical="center" wrapText="1"/>
    </xf>
    <xf numFmtId="4" fontId="1" fillId="0" borderId="71" xfId="3" applyNumberFormat="1" applyFont="1" applyBorder="1" applyAlignment="1">
      <alignment horizontal="left" vertical="center"/>
    </xf>
    <xf numFmtId="0" fontId="29" fillId="0" borderId="72" xfId="0" applyFont="1" applyBorder="1" applyAlignment="1">
      <alignment vertical="center" wrapText="1"/>
    </xf>
    <xf numFmtId="4" fontId="1" fillId="0" borderId="73" xfId="3" applyNumberFormat="1" applyFont="1" applyBorder="1" applyAlignment="1">
      <alignment horizontal="left" vertical="center"/>
    </xf>
    <xf numFmtId="0" fontId="38" fillId="0" borderId="0" xfId="0" applyFont="1" applyAlignment="1">
      <alignment horizontal="right" vertical="center"/>
    </xf>
    <xf numFmtId="0" fontId="35" fillId="0" borderId="0" xfId="0" applyFont="1"/>
    <xf numFmtId="0" fontId="5" fillId="5" borderId="61" xfId="3" applyFont="1" applyFill="1" applyBorder="1" applyAlignment="1">
      <alignment horizontal="left" vertical="center"/>
    </xf>
    <xf numFmtId="49" fontId="1" fillId="2" borderId="61" xfId="3" applyNumberFormat="1" applyFont="1" applyFill="1" applyBorder="1" applyAlignment="1">
      <alignment horizontal="left" vertical="center" wrapText="1"/>
    </xf>
    <xf numFmtId="0" fontId="1" fillId="2" borderId="61" xfId="3" applyFont="1" applyFill="1" applyBorder="1" applyAlignment="1">
      <alignment horizontal="left" vertical="center" wrapText="1"/>
    </xf>
    <xf numFmtId="0" fontId="1" fillId="2" borderId="77" xfId="3" applyFont="1" applyFill="1" applyBorder="1" applyAlignment="1">
      <alignment horizontal="left" vertical="center" indent="1"/>
    </xf>
    <xf numFmtId="0" fontId="45" fillId="0" borderId="78" xfId="3" applyFont="1" applyBorder="1" applyAlignment="1">
      <alignment horizontal="left" vertical="center" wrapText="1"/>
    </xf>
    <xf numFmtId="0" fontId="1" fillId="0" borderId="77" xfId="3" applyFont="1" applyBorder="1" applyAlignment="1">
      <alignment horizontal="left" vertical="center" indent="1"/>
    </xf>
    <xf numFmtId="0" fontId="1" fillId="2" borderId="77" xfId="3" applyFont="1" applyFill="1" applyBorder="1" applyAlignment="1">
      <alignment horizontal="left" vertical="center"/>
    </xf>
    <xf numFmtId="0" fontId="29" fillId="0" borderId="77" xfId="3" applyFont="1" applyBorder="1" applyAlignment="1">
      <alignment horizontal="left" vertical="center"/>
    </xf>
    <xf numFmtId="167" fontId="1" fillId="0" borderId="77" xfId="3" applyNumberFormat="1" applyFont="1" applyBorder="1" applyAlignment="1">
      <alignment horizontal="left" vertical="center" indent="1"/>
    </xf>
    <xf numFmtId="49" fontId="29" fillId="2" borderId="66" xfId="3" applyNumberFormat="1" applyFont="1" applyFill="1" applyBorder="1" applyAlignment="1">
      <alignment horizontal="left" vertical="center" wrapText="1"/>
    </xf>
    <xf numFmtId="0" fontId="37" fillId="0" borderId="77" xfId="3" applyFont="1" applyBorder="1" applyAlignment="1">
      <alignment horizontal="left" vertical="center"/>
    </xf>
    <xf numFmtId="0" fontId="52" fillId="0" borderId="78" xfId="3" applyFont="1" applyBorder="1" applyAlignment="1">
      <alignment horizontal="left" vertical="center" wrapText="1"/>
    </xf>
    <xf numFmtId="0" fontId="1" fillId="0" borderId="78" xfId="3" applyFont="1" applyBorder="1" applyAlignment="1">
      <alignment horizontal="left" vertical="center" wrapText="1"/>
    </xf>
    <xf numFmtId="49" fontId="1" fillId="2" borderId="66" xfId="3" applyNumberFormat="1" applyFont="1" applyFill="1" applyBorder="1" applyAlignment="1">
      <alignment horizontal="left" vertical="center" wrapText="1"/>
    </xf>
    <xf numFmtId="0" fontId="1" fillId="2" borderId="78" xfId="3" applyFont="1" applyFill="1" applyBorder="1" applyAlignment="1">
      <alignment horizontal="left" vertical="center" wrapText="1"/>
    </xf>
    <xf numFmtId="49" fontId="52" fillId="0" borderId="76" xfId="3" applyNumberFormat="1" applyFont="1" applyBorder="1" applyAlignment="1">
      <alignment horizontal="left" vertical="center" wrapText="1"/>
    </xf>
    <xf numFmtId="0" fontId="1" fillId="2" borderId="80" xfId="3" applyFont="1" applyFill="1" applyBorder="1" applyAlignment="1">
      <alignment horizontal="left" vertical="center" wrapText="1"/>
    </xf>
    <xf numFmtId="49" fontId="52" fillId="0" borderId="81" xfId="3" applyNumberFormat="1" applyFont="1" applyBorder="1" applyAlignment="1">
      <alignment horizontal="left" vertical="center" wrapText="1"/>
    </xf>
    <xf numFmtId="0" fontId="45" fillId="0" borderId="82" xfId="3" applyFont="1" applyBorder="1" applyAlignment="1">
      <alignment horizontal="left" vertical="center" wrapText="1"/>
    </xf>
    <xf numFmtId="49" fontId="45" fillId="0" borderId="0" xfId="3" applyNumberFormat="1" applyFont="1" applyAlignment="1">
      <alignment horizontal="left" vertical="center" wrapText="1"/>
    </xf>
    <xf numFmtId="0" fontId="45" fillId="0" borderId="0" xfId="3" applyFont="1" applyAlignment="1">
      <alignment horizontal="left" vertical="center" wrapText="1"/>
    </xf>
    <xf numFmtId="49" fontId="52" fillId="35" borderId="85" xfId="3" applyNumberFormat="1" applyFont="1" applyFill="1" applyBorder="1" applyAlignment="1">
      <alignment horizontal="left" vertical="center" wrapText="1"/>
    </xf>
    <xf numFmtId="0" fontId="54" fillId="35" borderId="86" xfId="3" applyFont="1" applyFill="1" applyBorder="1" applyAlignment="1">
      <alignment horizontal="left" vertical="center" wrapText="1"/>
    </xf>
    <xf numFmtId="0" fontId="29" fillId="0" borderId="87" xfId="0" applyFont="1" applyBorder="1" applyAlignment="1">
      <alignment horizontal="left" vertical="center" wrapText="1"/>
    </xf>
    <xf numFmtId="0" fontId="0" fillId="0" borderId="88" xfId="0" applyBorder="1"/>
    <xf numFmtId="49" fontId="29" fillId="18" borderId="60" xfId="3" applyNumberFormat="1" applyFont="1" applyFill="1" applyBorder="1" applyAlignment="1">
      <alignment horizontal="left" vertical="center" wrapText="1"/>
    </xf>
    <xf numFmtId="0" fontId="1" fillId="18" borderId="60" xfId="3" applyFont="1" applyFill="1" applyBorder="1" applyAlignment="1">
      <alignment horizontal="left" vertical="center" wrapText="1"/>
    </xf>
    <xf numFmtId="0" fontId="5" fillId="5" borderId="62" xfId="3" applyFont="1" applyFill="1" applyBorder="1" applyAlignment="1">
      <alignment horizontal="left" vertical="center"/>
    </xf>
    <xf numFmtId="0" fontId="1" fillId="2" borderId="62" xfId="3" applyFont="1" applyFill="1" applyBorder="1" applyAlignment="1">
      <alignment horizontal="left" vertical="center" wrapText="1"/>
    </xf>
    <xf numFmtId="0" fontId="37" fillId="0" borderId="89" xfId="3" applyFont="1" applyBorder="1" applyAlignment="1">
      <alignment horizontal="left" vertical="center"/>
    </xf>
    <xf numFmtId="49" fontId="18" fillId="0" borderId="90" xfId="3" applyNumberFormat="1" applyFont="1" applyBorder="1" applyAlignment="1">
      <alignment horizontal="left" vertical="center" wrapText="1"/>
    </xf>
    <xf numFmtId="0" fontId="1" fillId="2" borderId="91" xfId="3" applyFont="1" applyFill="1" applyBorder="1" applyAlignment="1">
      <alignment horizontal="left" vertical="center" wrapText="1"/>
    </xf>
    <xf numFmtId="0" fontId="1" fillId="0" borderId="92" xfId="3" applyFont="1" applyBorder="1" applyAlignment="1">
      <alignment horizontal="left" vertical="center" indent="1"/>
    </xf>
    <xf numFmtId="0" fontId="1" fillId="2" borderId="93" xfId="3" applyFont="1" applyFill="1" applyBorder="1" applyAlignment="1">
      <alignment horizontal="left" vertical="center" wrapText="1"/>
    </xf>
    <xf numFmtId="0" fontId="37" fillId="0" borderId="92" xfId="3" applyFont="1" applyBorder="1" applyAlignment="1">
      <alignment vertical="center"/>
    </xf>
    <xf numFmtId="0" fontId="1" fillId="5" borderId="92" xfId="3" applyFont="1" applyFill="1" applyBorder="1" applyAlignment="1">
      <alignment horizontal="left" vertical="center" indent="1"/>
    </xf>
    <xf numFmtId="0" fontId="5" fillId="0" borderId="92" xfId="3" applyFont="1" applyBorder="1" applyAlignment="1">
      <alignment horizontal="left" vertical="center" wrapText="1"/>
    </xf>
    <xf numFmtId="0" fontId="14" fillId="0" borderId="92" xfId="3" applyFont="1" applyBorder="1" applyAlignment="1">
      <alignment horizontal="left" vertical="center" wrapText="1" indent="1"/>
    </xf>
    <xf numFmtId="0" fontId="5" fillId="0" borderId="92" xfId="3" applyFont="1" applyBorder="1" applyAlignment="1">
      <alignment horizontal="left" vertical="center"/>
    </xf>
    <xf numFmtId="0" fontId="1" fillId="0" borderId="94" xfId="3" applyFont="1" applyBorder="1" applyAlignment="1">
      <alignment horizontal="left" vertical="center" indent="1"/>
    </xf>
    <xf numFmtId="0" fontId="1" fillId="2" borderId="95" xfId="3" applyFont="1" applyFill="1" applyBorder="1" applyAlignment="1">
      <alignment horizontal="left" vertical="center" wrapText="1"/>
    </xf>
    <xf numFmtId="0" fontId="55" fillId="0" borderId="0" xfId="3" applyFont="1" applyAlignment="1">
      <alignment horizontal="left" vertical="center"/>
    </xf>
    <xf numFmtId="0" fontId="1" fillId="2" borderId="59" xfId="3" quotePrefix="1" applyFont="1" applyFill="1" applyBorder="1" applyAlignment="1">
      <alignment horizontal="left" vertical="center" wrapText="1"/>
    </xf>
    <xf numFmtId="0" fontId="52" fillId="0" borderId="72" xfId="3" quotePrefix="1" applyFont="1" applyBorder="1" applyAlignment="1">
      <alignment horizontal="left" vertical="center" wrapText="1"/>
    </xf>
    <xf numFmtId="4" fontId="9" fillId="0" borderId="0" xfId="3" applyNumberFormat="1" applyFont="1" applyAlignment="1">
      <alignment horizontal="center" vertical="center" wrapText="1"/>
    </xf>
    <xf numFmtId="0" fontId="10" fillId="2" borderId="0" xfId="3" applyFont="1" applyFill="1" applyAlignment="1" applyProtection="1">
      <alignment horizontal="left" vertical="center"/>
      <protection locked="0"/>
    </xf>
    <xf numFmtId="0" fontId="1" fillId="2" borderId="0" xfId="3" applyFont="1" applyFill="1" applyAlignment="1" applyProtection="1">
      <alignment horizontal="left" vertical="center"/>
      <protection locked="0"/>
    </xf>
    <xf numFmtId="0" fontId="9" fillId="2" borderId="0" xfId="3" applyFont="1" applyFill="1" applyAlignment="1" applyProtection="1">
      <alignment horizontal="center" vertical="center"/>
      <protection locked="0"/>
    </xf>
    <xf numFmtId="0" fontId="1" fillId="2" borderId="0" xfId="3" applyFont="1" applyFill="1" applyAlignment="1" applyProtection="1">
      <alignment horizontal="center"/>
      <protection locked="0"/>
    </xf>
    <xf numFmtId="0" fontId="9" fillId="2" borderId="0" xfId="3" applyFont="1" applyFill="1" applyAlignment="1" applyProtection="1">
      <alignment horizontal="center" wrapText="1"/>
      <protection locked="0"/>
    </xf>
    <xf numFmtId="2" fontId="1" fillId="2" borderId="0" xfId="3" applyNumberFormat="1" applyFont="1" applyFill="1" applyAlignment="1" applyProtection="1">
      <alignment horizontal="center"/>
      <protection locked="0"/>
    </xf>
    <xf numFmtId="0" fontId="1" fillId="2" borderId="0" xfId="3" applyFont="1" applyFill="1" applyAlignment="1" applyProtection="1">
      <alignment horizontal="left" vertical="center" wrapText="1"/>
      <protection locked="0"/>
    </xf>
    <xf numFmtId="3" fontId="1" fillId="0" borderId="1" xfId="3" applyNumberFormat="1" applyFont="1" applyBorder="1" applyAlignment="1" applyProtection="1">
      <alignment horizontal="center"/>
      <protection locked="0"/>
    </xf>
    <xf numFmtId="0" fontId="8" fillId="2" borderId="0" xfId="3" applyFont="1" applyFill="1" applyAlignment="1" applyProtection="1">
      <alignment horizontal="left" vertical="center"/>
      <protection locked="0"/>
    </xf>
    <xf numFmtId="0" fontId="8" fillId="2" borderId="0" xfId="3" applyFont="1" applyFill="1" applyAlignment="1" applyProtection="1">
      <alignment horizontal="left" vertical="center" indent="9"/>
      <protection locked="0"/>
    </xf>
    <xf numFmtId="0" fontId="8" fillId="2" borderId="0" xfId="3" applyFont="1" applyFill="1" applyAlignment="1" applyProtection="1">
      <alignment horizontal="center"/>
      <protection locked="0"/>
    </xf>
    <xf numFmtId="0" fontId="35" fillId="0" borderId="0" xfId="3" applyProtection="1">
      <protection locked="0"/>
    </xf>
    <xf numFmtId="0" fontId="21" fillId="2" borderId="0" xfId="3" applyFont="1" applyFill="1" applyAlignment="1">
      <alignment horizontal="left" vertical="center"/>
    </xf>
    <xf numFmtId="0" fontId="10" fillId="2" borderId="0" xfId="3" applyFont="1" applyFill="1" applyAlignment="1">
      <alignment horizontal="center"/>
    </xf>
    <xf numFmtId="0" fontId="5" fillId="0" borderId="0" xfId="3" applyFont="1" applyAlignment="1">
      <alignment horizontal="left" vertical="center"/>
    </xf>
    <xf numFmtId="0" fontId="9" fillId="0" borderId="0" xfId="3" applyFont="1" applyAlignment="1">
      <alignment horizontal="center" vertical="center"/>
    </xf>
    <xf numFmtId="0" fontId="1" fillId="0" borderId="0" xfId="3" applyFont="1" applyAlignment="1">
      <alignment horizontal="center"/>
    </xf>
    <xf numFmtId="0" fontId="5" fillId="2" borderId="0" xfId="3" applyFont="1" applyFill="1" applyAlignment="1">
      <alignment horizontal="left" vertical="center"/>
    </xf>
    <xf numFmtId="0" fontId="9" fillId="2" borderId="0" xfId="3" applyFont="1" applyFill="1" applyAlignment="1">
      <alignment horizontal="center" vertical="center"/>
    </xf>
    <xf numFmtId="0" fontId="1" fillId="2" borderId="0" xfId="3" applyFont="1" applyFill="1" applyAlignment="1">
      <alignment horizontal="center"/>
    </xf>
    <xf numFmtId="0" fontId="9" fillId="0" borderId="0" xfId="3" applyFont="1" applyAlignment="1">
      <alignment horizontal="center" vertical="center" wrapText="1"/>
    </xf>
    <xf numFmtId="0" fontId="1" fillId="2" borderId="0" xfId="3" applyFont="1" applyFill="1" applyAlignment="1">
      <alignment horizontal="center" vertical="center" wrapText="1"/>
    </xf>
    <xf numFmtId="2" fontId="1" fillId="2" borderId="0" xfId="3" applyNumberFormat="1" applyFont="1" applyFill="1" applyAlignment="1">
      <alignment horizontal="center"/>
    </xf>
    <xf numFmtId="0" fontId="9" fillId="2" borderId="0" xfId="3" applyFont="1" applyFill="1" applyAlignment="1">
      <alignment horizontal="center" wrapText="1"/>
    </xf>
    <xf numFmtId="0" fontId="1" fillId="2" borderId="0" xfId="3" applyFont="1" applyFill="1" applyAlignment="1">
      <alignment horizontal="left" vertical="center" indent="1"/>
    </xf>
    <xf numFmtId="0" fontId="9" fillId="2" borderId="0" xfId="3" applyFont="1" applyFill="1" applyAlignment="1">
      <alignment horizontal="center" vertical="center" wrapText="1"/>
    </xf>
    <xf numFmtId="0" fontId="1" fillId="0" borderId="0" xfId="3" applyFont="1" applyAlignment="1">
      <alignment horizontal="left" vertical="center" indent="1"/>
    </xf>
    <xf numFmtId="0" fontId="1" fillId="2" borderId="0" xfId="3" applyFont="1" applyFill="1" applyAlignment="1">
      <alignment horizontal="left" vertical="center"/>
    </xf>
    <xf numFmtId="0" fontId="37" fillId="0" borderId="0" xfId="3" applyFont="1" applyAlignment="1">
      <alignment horizontal="left" vertical="center"/>
    </xf>
    <xf numFmtId="0" fontId="14" fillId="0" borderId="0" xfId="3" applyFont="1" applyAlignment="1">
      <alignment horizontal="left" vertical="center" wrapText="1" indent="1"/>
    </xf>
    <xf numFmtId="3" fontId="24" fillId="5" borderId="0" xfId="3" applyNumberFormat="1" applyFont="1" applyFill="1" applyAlignment="1">
      <alignment horizontal="center" vertical="center"/>
    </xf>
    <xf numFmtId="0" fontId="1" fillId="0" borderId="1" xfId="3" applyFont="1" applyBorder="1" applyAlignment="1" applyProtection="1">
      <alignment horizontal="center"/>
      <protection locked="0"/>
    </xf>
    <xf numFmtId="10" fontId="1" fillId="0" borderId="1" xfId="5" applyNumberFormat="1" applyFont="1" applyFill="1" applyBorder="1" applyAlignment="1" applyProtection="1">
      <alignment horizontal="center"/>
      <protection locked="0"/>
    </xf>
    <xf numFmtId="3" fontId="1" fillId="0" borderId="0" xfId="3" applyNumberFormat="1" applyFont="1" applyAlignment="1" applyProtection="1">
      <alignment horizontal="center"/>
      <protection locked="0"/>
    </xf>
    <xf numFmtId="0" fontId="1" fillId="0" borderId="21" xfId="3" applyFont="1" applyBorder="1" applyAlignment="1" applyProtection="1">
      <alignment horizontal="center"/>
      <protection locked="0"/>
    </xf>
    <xf numFmtId="9" fontId="1" fillId="0" borderId="1" xfId="5" applyFont="1" applyFill="1" applyBorder="1" applyAlignment="1" applyProtection="1">
      <alignment horizontal="center"/>
      <protection locked="0"/>
    </xf>
    <xf numFmtId="9" fontId="1" fillId="0" borderId="1" xfId="3" applyNumberFormat="1" applyFont="1" applyBorder="1" applyAlignment="1" applyProtection="1">
      <alignment horizontal="center"/>
      <protection locked="0"/>
    </xf>
    <xf numFmtId="0" fontId="1" fillId="5" borderId="0" xfId="3" applyFont="1" applyFill="1" applyAlignment="1" applyProtection="1">
      <alignment horizontal="left" vertical="center"/>
      <protection locked="0"/>
    </xf>
    <xf numFmtId="0" fontId="8" fillId="2" borderId="17" xfId="3" applyFont="1" applyFill="1" applyBorder="1" applyAlignment="1" applyProtection="1">
      <alignment horizontal="center"/>
      <protection locked="0"/>
    </xf>
    <xf numFmtId="3" fontId="8" fillId="2" borderId="0" xfId="3" applyNumberFormat="1" applyFont="1" applyFill="1" applyAlignment="1" applyProtection="1">
      <alignment horizontal="center"/>
      <protection locked="0"/>
    </xf>
    <xf numFmtId="0" fontId="16" fillId="17" borderId="0" xfId="3" applyFont="1" applyFill="1" applyAlignment="1">
      <alignment horizontal="left" vertical="center"/>
    </xf>
    <xf numFmtId="0" fontId="9" fillId="17" borderId="0" xfId="3" applyFont="1" applyFill="1" applyAlignment="1">
      <alignment horizontal="center" vertical="center"/>
    </xf>
    <xf numFmtId="0" fontId="1" fillId="17" borderId="0" xfId="3" applyFont="1" applyFill="1" applyAlignment="1">
      <alignment horizontal="center"/>
    </xf>
    <xf numFmtId="0" fontId="1" fillId="18" borderId="0" xfId="3" applyFont="1" applyFill="1" applyAlignment="1">
      <alignment horizontal="left" vertical="center"/>
    </xf>
    <xf numFmtId="0" fontId="5" fillId="18" borderId="0" xfId="3" applyFont="1" applyFill="1" applyAlignment="1">
      <alignment horizontal="left" vertical="center"/>
    </xf>
    <xf numFmtId="0" fontId="9" fillId="18" borderId="0" xfId="3" applyFont="1" applyFill="1" applyAlignment="1">
      <alignment horizontal="center" vertical="center"/>
    </xf>
    <xf numFmtId="0" fontId="1" fillId="18" borderId="0" xfId="3" applyFont="1" applyFill="1" applyAlignment="1">
      <alignment horizontal="center"/>
    </xf>
    <xf numFmtId="0" fontId="29" fillId="2" borderId="0" xfId="3" applyFont="1" applyFill="1" applyAlignment="1">
      <alignment horizontal="left" vertical="center"/>
    </xf>
    <xf numFmtId="0" fontId="29" fillId="2" borderId="11" xfId="3" applyFont="1" applyFill="1" applyBorder="1" applyAlignment="1">
      <alignment horizontal="left" vertical="center"/>
    </xf>
    <xf numFmtId="0" fontId="5" fillId="2" borderId="12" xfId="3" applyFont="1" applyFill="1" applyBorder="1" applyAlignment="1">
      <alignment horizontal="left" vertical="center"/>
    </xf>
    <xf numFmtId="0" fontId="9" fillId="2" borderId="12" xfId="3" applyFont="1" applyFill="1" applyBorder="1" applyAlignment="1">
      <alignment horizontal="center" vertical="center"/>
    </xf>
    <xf numFmtId="0" fontId="1" fillId="2" borderId="12" xfId="3" applyFont="1" applyFill="1" applyBorder="1" applyAlignment="1">
      <alignment horizontal="center"/>
    </xf>
    <xf numFmtId="0" fontId="1" fillId="2" borderId="13" xfId="3" applyFont="1" applyFill="1" applyBorder="1" applyAlignment="1">
      <alignment horizontal="left" vertical="center"/>
    </xf>
    <xf numFmtId="0" fontId="29" fillId="2" borderId="14" xfId="3" applyFont="1" applyFill="1" applyBorder="1" applyAlignment="1">
      <alignment horizontal="left" vertical="center"/>
    </xf>
    <xf numFmtId="0" fontId="37" fillId="18" borderId="45" xfId="3" applyFont="1" applyFill="1" applyBorder="1" applyAlignment="1">
      <alignment horizontal="left" vertical="center"/>
    </xf>
    <xf numFmtId="0" fontId="9" fillId="18" borderId="47" xfId="3" applyFont="1" applyFill="1" applyBorder="1" applyAlignment="1">
      <alignment horizontal="center" vertical="center" wrapText="1"/>
    </xf>
    <xf numFmtId="0" fontId="1" fillId="0" borderId="14" xfId="3" applyFont="1" applyBorder="1" applyAlignment="1">
      <alignment horizontal="center" vertical="center"/>
    </xf>
    <xf numFmtId="0" fontId="5" fillId="0" borderId="14" xfId="3" applyFont="1" applyBorder="1" applyAlignment="1">
      <alignment horizontal="center" vertical="center"/>
    </xf>
    <xf numFmtId="0" fontId="9" fillId="0" borderId="1" xfId="3" applyFont="1" applyBorder="1" applyAlignment="1">
      <alignment horizontal="center" vertical="center" wrapText="1"/>
    </xf>
    <xf numFmtId="0" fontId="9" fillId="0" borderId="23" xfId="3" applyFont="1" applyBorder="1" applyAlignment="1">
      <alignment horizontal="center" vertical="center" wrapText="1"/>
    </xf>
    <xf numFmtId="0" fontId="9" fillId="0" borderId="0" xfId="3" applyFont="1" applyAlignment="1">
      <alignment horizontal="center" wrapText="1"/>
    </xf>
    <xf numFmtId="0" fontId="9" fillId="0" borderId="22"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0" xfId="3" applyFont="1" applyAlignment="1">
      <alignment horizontal="left" vertical="center" wrapText="1"/>
    </xf>
    <xf numFmtId="0" fontId="14" fillId="0" borderId="14" xfId="3" applyFont="1" applyBorder="1" applyAlignment="1">
      <alignment horizontal="center" vertical="center" wrapText="1"/>
    </xf>
    <xf numFmtId="0" fontId="1" fillId="2" borderId="14" xfId="3" applyFont="1" applyFill="1" applyBorder="1" applyAlignment="1">
      <alignment horizontal="center" vertical="center"/>
    </xf>
    <xf numFmtId="0" fontId="1" fillId="2" borderId="0" xfId="3" applyFont="1" applyFill="1" applyAlignment="1">
      <alignment horizontal="left" vertical="center" indent="9"/>
    </xf>
    <xf numFmtId="0" fontId="1" fillId="2" borderId="16" xfId="3" applyFont="1" applyFill="1" applyBorder="1" applyAlignment="1">
      <alignment horizontal="center" vertical="center"/>
    </xf>
    <xf numFmtId="0" fontId="8" fillId="2" borderId="17" xfId="3" applyFont="1" applyFill="1" applyBorder="1" applyAlignment="1">
      <alignment horizontal="left" vertical="center" indent="9"/>
    </xf>
    <xf numFmtId="0" fontId="9" fillId="2" borderId="17" xfId="3" applyFont="1" applyFill="1" applyBorder="1" applyAlignment="1">
      <alignment horizontal="center" vertical="center"/>
    </xf>
    <xf numFmtId="0" fontId="37" fillId="23" borderId="1" xfId="3" applyFont="1" applyFill="1" applyBorder="1" applyAlignment="1">
      <alignment horizontal="center" vertical="center"/>
    </xf>
    <xf numFmtId="0" fontId="37" fillId="3" borderId="1" xfId="3" applyFont="1" applyFill="1" applyBorder="1" applyAlignment="1">
      <alignment horizontal="center" vertical="center"/>
    </xf>
    <xf numFmtId="0" fontId="1" fillId="15" borderId="10" xfId="3" applyFont="1" applyFill="1" applyBorder="1" applyAlignment="1">
      <alignment horizontal="center"/>
    </xf>
    <xf numFmtId="0" fontId="1" fillId="15" borderId="21" xfId="3" applyFont="1" applyFill="1" applyBorder="1" applyAlignment="1">
      <alignment horizontal="center"/>
    </xf>
    <xf numFmtId="164" fontId="1" fillId="15" borderId="10" xfId="3" applyNumberFormat="1" applyFont="1" applyFill="1" applyBorder="1" applyAlignment="1">
      <alignment horizontal="center"/>
    </xf>
    <xf numFmtId="2" fontId="1" fillId="26" borderId="10" xfId="3" applyNumberFormat="1" applyFont="1" applyFill="1" applyBorder="1" applyAlignment="1">
      <alignment horizontal="center"/>
    </xf>
    <xf numFmtId="2" fontId="1" fillId="24" borderId="21" xfId="3" applyNumberFormat="1" applyFont="1" applyFill="1" applyBorder="1" applyAlignment="1">
      <alignment horizontal="center"/>
    </xf>
    <xf numFmtId="3" fontId="1" fillId="16" borderId="1" xfId="3" applyNumberFormat="1" applyFont="1" applyFill="1" applyBorder="1" applyAlignment="1">
      <alignment horizontal="center"/>
    </xf>
    <xf numFmtId="0" fontId="8" fillId="2" borderId="0" xfId="3" applyFont="1" applyFill="1" applyAlignment="1">
      <alignment horizontal="center"/>
    </xf>
    <xf numFmtId="3" fontId="1" fillId="15" borderId="21" xfId="3" applyNumberFormat="1" applyFont="1" applyFill="1" applyBorder="1" applyAlignment="1">
      <alignment horizontal="center"/>
    </xf>
    <xf numFmtId="0" fontId="1" fillId="2" borderId="15" xfId="3" applyFont="1" applyFill="1" applyBorder="1" applyAlignment="1">
      <alignment horizontal="left" vertical="center"/>
    </xf>
    <xf numFmtId="0" fontId="1" fillId="2" borderId="15" xfId="3" applyFont="1" applyFill="1" applyBorder="1" applyAlignment="1">
      <alignment horizontal="left" vertical="center" wrapText="1"/>
    </xf>
    <xf numFmtId="0" fontId="8" fillId="2" borderId="15" xfId="3" applyFont="1" applyFill="1" applyBorder="1" applyAlignment="1">
      <alignment horizontal="left" vertical="center"/>
    </xf>
    <xf numFmtId="0" fontId="8" fillId="2" borderId="18" xfId="3" applyFont="1" applyFill="1" applyBorder="1" applyAlignment="1">
      <alignment horizontal="left" vertical="center"/>
    </xf>
    <xf numFmtId="0" fontId="1" fillId="2" borderId="0" xfId="0" applyFont="1" applyFill="1" applyProtection="1">
      <protection locked="0"/>
    </xf>
    <xf numFmtId="49" fontId="1" fillId="2" borderId="0" xfId="0" applyNumberFormat="1" applyFont="1" applyFill="1" applyAlignment="1" applyProtection="1">
      <alignment horizontal="left" vertical="center"/>
      <protection locked="0"/>
    </xf>
    <xf numFmtId="0" fontId="0" fillId="0" borderId="0" xfId="0" applyProtection="1">
      <protection locked="0"/>
    </xf>
    <xf numFmtId="0" fontId="17" fillId="4" borderId="0" xfId="0" applyFont="1" applyFill="1" applyAlignment="1" applyProtection="1">
      <alignment vertical="center"/>
      <protection locked="0"/>
    </xf>
    <xf numFmtId="49" fontId="1" fillId="2" borderId="0" xfId="0" applyNumberFormat="1" applyFont="1" applyFill="1" applyAlignment="1" applyProtection="1">
      <alignment horizontal="left" vertical="center" wrapText="1"/>
      <protection locked="0"/>
    </xf>
    <xf numFmtId="0" fontId="16" fillId="4" borderId="0" xfId="0" applyFont="1" applyFill="1" applyAlignment="1" applyProtection="1">
      <alignment vertical="center"/>
      <protection locked="0"/>
    </xf>
    <xf numFmtId="0" fontId="1" fillId="4" borderId="0" xfId="0" applyFont="1" applyFill="1" applyAlignment="1" applyProtection="1">
      <alignment horizontal="left" vertical="top" wrapText="1"/>
      <protection locked="0"/>
    </xf>
    <xf numFmtId="165" fontId="18" fillId="6" borderId="0" xfId="2" applyNumberFormat="1" applyFont="1" applyFill="1" applyBorder="1" applyAlignment="1" applyProtection="1">
      <alignment horizontal="center" vertical="center"/>
      <protection locked="0"/>
    </xf>
    <xf numFmtId="0" fontId="1" fillId="4" borderId="0" xfId="0" applyFont="1" applyFill="1" applyAlignment="1" applyProtection="1">
      <alignment horizontal="right" vertical="center"/>
      <protection locked="0"/>
    </xf>
    <xf numFmtId="0" fontId="1" fillId="4" borderId="0" xfId="0" applyFont="1" applyFill="1" applyAlignment="1" applyProtection="1">
      <alignment horizontal="left" vertical="top"/>
      <protection locked="0"/>
    </xf>
    <xf numFmtId="0" fontId="17" fillId="4" borderId="0" xfId="0" applyFont="1" applyFill="1" applyAlignment="1">
      <alignment vertical="center"/>
    </xf>
    <xf numFmtId="0" fontId="16" fillId="4" borderId="0" xfId="0" applyFont="1" applyFill="1" applyAlignment="1">
      <alignment vertical="center"/>
    </xf>
    <xf numFmtId="9" fontId="17" fillId="4" borderId="0" xfId="0" applyNumberFormat="1" applyFont="1" applyFill="1" applyAlignment="1">
      <alignment vertical="center"/>
    </xf>
    <xf numFmtId="0" fontId="17" fillId="2" borderId="0" xfId="0" applyFont="1" applyFill="1" applyAlignment="1">
      <alignment vertical="center"/>
    </xf>
    <xf numFmtId="0" fontId="16" fillId="7" borderId="0" xfId="0" applyFont="1" applyFill="1" applyAlignment="1">
      <alignment vertical="center"/>
    </xf>
    <xf numFmtId="0" fontId="17" fillId="7" borderId="0" xfId="0" applyFont="1" applyFill="1" applyAlignment="1">
      <alignment vertical="center"/>
    </xf>
    <xf numFmtId="0" fontId="1" fillId="2" borderId="0" xfId="0" applyFont="1" applyFill="1"/>
    <xf numFmtId="0" fontId="1" fillId="7" borderId="0" xfId="0" applyFont="1" applyFill="1" applyAlignment="1">
      <alignment horizontal="left" vertical="top"/>
    </xf>
    <xf numFmtId="0" fontId="1" fillId="7" borderId="0" xfId="0" applyFont="1" applyFill="1" applyAlignment="1">
      <alignment horizontal="right" vertical="center"/>
    </xf>
    <xf numFmtId="0" fontId="1" fillId="7" borderId="0" xfId="0" applyFont="1" applyFill="1" applyAlignment="1">
      <alignment horizontal="left" vertical="top" wrapText="1"/>
    </xf>
    <xf numFmtId="165" fontId="18" fillId="28" borderId="0" xfId="2" applyNumberFormat="1" applyFont="1" applyFill="1" applyBorder="1" applyAlignment="1" applyProtection="1">
      <alignment horizontal="center" vertical="center"/>
    </xf>
    <xf numFmtId="0" fontId="1" fillId="7" borderId="0" xfId="0" applyFont="1" applyFill="1"/>
    <xf numFmtId="0" fontId="1" fillId="8" borderId="0" xfId="0" applyFont="1" applyFill="1"/>
    <xf numFmtId="0" fontId="5" fillId="8" borderId="0" xfId="0" applyFont="1" applyFill="1"/>
    <xf numFmtId="0" fontId="1" fillId="0" borderId="79" xfId="3" applyFont="1" applyBorder="1" applyAlignment="1">
      <alignment horizontal="left" vertical="center" indent="1"/>
    </xf>
    <xf numFmtId="168" fontId="37" fillId="4" borderId="0" xfId="0" applyNumberFormat="1" applyFont="1" applyFill="1" applyAlignment="1" applyProtection="1">
      <alignment horizontal="right" vertical="top"/>
      <protection locked="0"/>
    </xf>
    <xf numFmtId="165" fontId="37" fillId="6" borderId="0" xfId="2" applyNumberFormat="1" applyFont="1" applyFill="1" applyBorder="1" applyAlignment="1" applyProtection="1">
      <alignment horizontal="center" vertical="center"/>
      <protection locked="0"/>
    </xf>
    <xf numFmtId="0" fontId="1" fillId="36" borderId="0" xfId="0" applyFont="1" applyFill="1" applyAlignment="1">
      <alignment vertical="center"/>
    </xf>
    <xf numFmtId="0" fontId="37" fillId="0" borderId="0" xfId="0" applyFont="1" applyAlignment="1">
      <alignment horizontal="left" vertical="center" wrapText="1"/>
    </xf>
    <xf numFmtId="0" fontId="1" fillId="0" borderId="0" xfId="0" applyFont="1" applyAlignment="1">
      <alignment horizontal="left" vertical="center" wrapText="1" indent="1"/>
    </xf>
    <xf numFmtId="0" fontId="18" fillId="0" borderId="0" xfId="0" applyFont="1" applyAlignment="1">
      <alignment horizontal="left" vertical="center" wrapText="1" indent="1"/>
    </xf>
    <xf numFmtId="0" fontId="18" fillId="0" borderId="0" xfId="0" applyFont="1" applyAlignment="1">
      <alignment horizontal="left" vertical="center" wrapText="1" indent="2"/>
    </xf>
    <xf numFmtId="0" fontId="22" fillId="0" borderId="0" xfId="0" applyFont="1" applyAlignment="1">
      <alignment vertical="center" wrapText="1"/>
    </xf>
    <xf numFmtId="0" fontId="63" fillId="2" borderId="0" xfId="0" applyFont="1" applyFill="1" applyAlignment="1">
      <alignment vertical="center" wrapText="1"/>
    </xf>
    <xf numFmtId="0" fontId="16" fillId="13" borderId="0" xfId="3" applyFont="1" applyFill="1" applyAlignment="1">
      <alignment horizontal="left" vertical="center"/>
    </xf>
    <xf numFmtId="0" fontId="11" fillId="13" borderId="0" xfId="3" applyFont="1" applyFill="1" applyAlignment="1">
      <alignment horizontal="left" vertical="center"/>
    </xf>
    <xf numFmtId="0" fontId="12" fillId="13" borderId="0" xfId="3" applyFont="1" applyFill="1" applyAlignment="1">
      <alignment horizontal="center" vertical="center"/>
    </xf>
    <xf numFmtId="0" fontId="13" fillId="13" borderId="0" xfId="3" applyFont="1" applyFill="1" applyAlignment="1">
      <alignment horizontal="center"/>
    </xf>
    <xf numFmtId="0" fontId="1" fillId="14" borderId="0" xfId="3" applyFont="1" applyFill="1" applyAlignment="1">
      <alignment horizontal="left" vertical="center"/>
    </xf>
    <xf numFmtId="0" fontId="29" fillId="14" borderId="0" xfId="3" applyFont="1" applyFill="1" applyAlignment="1">
      <alignment horizontal="left" vertical="center"/>
    </xf>
    <xf numFmtId="0" fontId="5" fillId="14" borderId="0" xfId="3" applyFont="1" applyFill="1" applyAlignment="1">
      <alignment horizontal="left" vertical="center"/>
    </xf>
    <xf numFmtId="0" fontId="9" fillId="14" borderId="0" xfId="3" applyFont="1" applyFill="1" applyAlignment="1">
      <alignment horizontal="center" vertical="center"/>
    </xf>
    <xf numFmtId="0" fontId="1" fillId="14" borderId="0" xfId="3" applyFont="1" applyFill="1" applyAlignment="1">
      <alignment horizontal="center"/>
    </xf>
    <xf numFmtId="0" fontId="1" fillId="0" borderId="0" xfId="3" applyFont="1" applyAlignment="1">
      <alignment horizontal="left" vertical="center"/>
    </xf>
    <xf numFmtId="0" fontId="29" fillId="0" borderId="0" xfId="3" applyFont="1" applyAlignment="1">
      <alignment horizontal="left" vertical="center"/>
    </xf>
    <xf numFmtId="0" fontId="29" fillId="2" borderId="2" xfId="3" applyFont="1" applyFill="1" applyBorder="1" applyAlignment="1">
      <alignment horizontal="left" vertical="center"/>
    </xf>
    <xf numFmtId="0" fontId="5" fillId="2" borderId="3" xfId="3" applyFont="1" applyFill="1" applyBorder="1" applyAlignment="1">
      <alignment horizontal="left" vertical="center"/>
    </xf>
    <xf numFmtId="0" fontId="9" fillId="2" borderId="3" xfId="3" applyFont="1" applyFill="1" applyBorder="1" applyAlignment="1">
      <alignment horizontal="center" vertical="center"/>
    </xf>
    <xf numFmtId="0" fontId="1" fillId="2" borderId="3" xfId="3" applyFont="1" applyFill="1" applyBorder="1" applyAlignment="1">
      <alignment horizontal="center"/>
    </xf>
    <xf numFmtId="0" fontId="1" fillId="2" borderId="4" xfId="3" applyFont="1" applyFill="1" applyBorder="1" applyAlignment="1">
      <alignment horizontal="left" vertical="center"/>
    </xf>
    <xf numFmtId="0" fontId="37" fillId="2" borderId="0" xfId="3" applyFont="1" applyFill="1" applyAlignment="1">
      <alignment horizontal="left" vertical="center"/>
    </xf>
    <xf numFmtId="0" fontId="37" fillId="0" borderId="5" xfId="3" applyFont="1" applyBorder="1" applyAlignment="1">
      <alignment horizontal="center" vertical="center"/>
    </xf>
    <xf numFmtId="0" fontId="37" fillId="2" borderId="1" xfId="3" applyFont="1" applyFill="1" applyBorder="1" applyAlignment="1">
      <alignment horizontal="center" vertical="center"/>
    </xf>
    <xf numFmtId="1" fontId="37" fillId="5" borderId="1" xfId="3" applyNumberFormat="1" applyFont="1" applyFill="1" applyBorder="1" applyAlignment="1">
      <alignment horizontal="center"/>
    </xf>
    <xf numFmtId="0" fontId="37" fillId="2" borderId="6" xfId="3" applyFont="1" applyFill="1" applyBorder="1" applyAlignment="1">
      <alignment horizontal="left" vertical="center"/>
    </xf>
    <xf numFmtId="0" fontId="29" fillId="2" borderId="5" xfId="3" applyFont="1" applyFill="1" applyBorder="1" applyAlignment="1">
      <alignment horizontal="left" vertical="center"/>
    </xf>
    <xf numFmtId="0" fontId="1" fillId="2" borderId="6" xfId="3" applyFont="1" applyFill="1" applyBorder="1" applyAlignment="1">
      <alignment horizontal="left" vertical="center"/>
    </xf>
    <xf numFmtId="0" fontId="5" fillId="0" borderId="5" xfId="3" applyFont="1" applyBorder="1" applyAlignment="1">
      <alignment horizontal="center" vertical="center"/>
    </xf>
    <xf numFmtId="0" fontId="1" fillId="0" borderId="5" xfId="3" applyFont="1" applyBorder="1" applyAlignment="1">
      <alignment horizontal="center" vertical="center"/>
    </xf>
    <xf numFmtId="0" fontId="1" fillId="19" borderId="1" xfId="3" applyFont="1" applyFill="1" applyBorder="1" applyAlignment="1">
      <alignment horizontal="center"/>
    </xf>
    <xf numFmtId="1" fontId="1" fillId="5" borderId="19" xfId="3" applyNumberFormat="1" applyFont="1" applyFill="1" applyBorder="1" applyAlignment="1">
      <alignment horizontal="center"/>
    </xf>
    <xf numFmtId="167" fontId="1" fillId="0" borderId="0" xfId="3" applyNumberFormat="1" applyFont="1" applyAlignment="1">
      <alignment horizontal="left" vertical="center"/>
    </xf>
    <xf numFmtId="167" fontId="1" fillId="0" borderId="5" xfId="3" applyNumberFormat="1" applyFont="1" applyBorder="1" applyAlignment="1">
      <alignment horizontal="center" vertical="center"/>
    </xf>
    <xf numFmtId="167" fontId="1" fillId="0" borderId="0" xfId="3" applyNumberFormat="1" applyFont="1" applyAlignment="1">
      <alignment horizontal="left" vertical="center" indent="1"/>
    </xf>
    <xf numFmtId="167" fontId="9" fillId="0" borderId="0" xfId="3" applyNumberFormat="1" applyFont="1" applyAlignment="1">
      <alignment horizontal="center" vertical="center"/>
    </xf>
    <xf numFmtId="167" fontId="1" fillId="5" borderId="1" xfId="3" applyNumberFormat="1" applyFont="1" applyFill="1" applyBorder="1" applyAlignment="1">
      <alignment horizontal="center"/>
    </xf>
    <xf numFmtId="167" fontId="1" fillId="2" borderId="6" xfId="3" applyNumberFormat="1" applyFont="1" applyFill="1" applyBorder="1" applyAlignment="1">
      <alignment horizontal="left" vertical="center"/>
    </xf>
    <xf numFmtId="167" fontId="1" fillId="2" borderId="0" xfId="3" applyNumberFormat="1" applyFont="1" applyFill="1" applyAlignment="1">
      <alignment horizontal="left" vertical="center"/>
    </xf>
    <xf numFmtId="166" fontId="1" fillId="5" borderId="1" xfId="4" applyNumberFormat="1" applyFont="1" applyFill="1" applyBorder="1" applyAlignment="1" applyProtection="1">
      <alignment horizontal="center"/>
    </xf>
    <xf numFmtId="3" fontId="1" fillId="5" borderId="1" xfId="5" applyNumberFormat="1" applyFont="1" applyFill="1" applyBorder="1" applyAlignment="1" applyProtection="1">
      <alignment horizontal="center"/>
    </xf>
    <xf numFmtId="1" fontId="1" fillId="0" borderId="1" xfId="3" applyNumberFormat="1" applyFont="1" applyBorder="1" applyAlignment="1">
      <alignment horizontal="center"/>
    </xf>
    <xf numFmtId="0" fontId="1" fillId="0" borderId="6" xfId="3" applyFont="1" applyBorder="1" applyAlignment="1">
      <alignment horizontal="left" vertical="center"/>
    </xf>
    <xf numFmtId="2" fontId="1" fillId="0" borderId="1" xfId="3" applyNumberFormat="1" applyFont="1" applyBorder="1" applyAlignment="1">
      <alignment horizontal="center"/>
    </xf>
    <xf numFmtId="1" fontId="1" fillId="0" borderId="0" xfId="3" applyNumberFormat="1" applyFont="1" applyAlignment="1">
      <alignment horizontal="center"/>
    </xf>
    <xf numFmtId="0" fontId="5" fillId="0" borderId="5" xfId="3" applyFont="1" applyBorder="1" applyAlignment="1">
      <alignment horizontal="center" vertical="center" wrapText="1"/>
    </xf>
    <xf numFmtId="0" fontId="1" fillId="2" borderId="6" xfId="3" applyFont="1" applyFill="1" applyBorder="1" applyAlignment="1">
      <alignment horizontal="left" vertical="center" wrapText="1"/>
    </xf>
    <xf numFmtId="0" fontId="1" fillId="19" borderId="1" xfId="3" applyFont="1" applyFill="1" applyBorder="1" applyAlignment="1">
      <alignment horizontal="left"/>
    </xf>
    <xf numFmtId="0" fontId="14" fillId="0" borderId="5" xfId="3" applyFont="1" applyBorder="1" applyAlignment="1">
      <alignment horizontal="center" vertical="center" wrapText="1"/>
    </xf>
    <xf numFmtId="3" fontId="1" fillId="0" borderId="1" xfId="3" applyNumberFormat="1" applyFont="1" applyBorder="1" applyAlignment="1">
      <alignment horizontal="center"/>
    </xf>
    <xf numFmtId="2" fontId="1" fillId="2" borderId="1" xfId="3" applyNumberFormat="1" applyFont="1" applyFill="1" applyBorder="1" applyAlignment="1">
      <alignment horizontal="center"/>
    </xf>
    <xf numFmtId="0" fontId="9" fillId="5" borderId="0" xfId="3" applyFont="1" applyFill="1" applyAlignment="1">
      <alignment horizontal="center" vertical="center"/>
    </xf>
    <xf numFmtId="3" fontId="1" fillId="0" borderId="5" xfId="3" applyNumberFormat="1" applyFont="1" applyBorder="1" applyAlignment="1">
      <alignment horizontal="center" vertical="center"/>
    </xf>
    <xf numFmtId="3" fontId="1" fillId="2" borderId="0" xfId="3" applyNumberFormat="1" applyFont="1" applyFill="1" applyAlignment="1">
      <alignment horizontal="left" vertical="center" indent="1"/>
    </xf>
    <xf numFmtId="3" fontId="1" fillId="2" borderId="1" xfId="3" applyNumberFormat="1" applyFont="1" applyFill="1" applyBorder="1" applyAlignment="1">
      <alignment horizontal="center"/>
    </xf>
    <xf numFmtId="3" fontId="1" fillId="2" borderId="6" xfId="3" applyNumberFormat="1" applyFont="1" applyFill="1" applyBorder="1" applyAlignment="1">
      <alignment horizontal="left" vertical="center"/>
    </xf>
    <xf numFmtId="0" fontId="6" fillId="0" borderId="5" xfId="3" applyFont="1" applyBorder="1" applyAlignment="1">
      <alignment horizontal="center" vertical="center"/>
    </xf>
    <xf numFmtId="0" fontId="6" fillId="2" borderId="0" xfId="3" applyFont="1" applyFill="1" applyAlignment="1">
      <alignment horizontal="left" vertical="center"/>
    </xf>
    <xf numFmtId="164" fontId="1" fillId="23" borderId="1" xfId="3" applyNumberFormat="1" applyFont="1" applyFill="1" applyBorder="1" applyAlignment="1">
      <alignment horizontal="left"/>
    </xf>
    <xf numFmtId="0" fontId="24" fillId="2" borderId="0" xfId="3" applyFont="1" applyFill="1" applyAlignment="1">
      <alignment horizontal="center"/>
    </xf>
    <xf numFmtId="164" fontId="1" fillId="2" borderId="1" xfId="3" applyNumberFormat="1" applyFont="1" applyFill="1" applyBorder="1" applyAlignment="1">
      <alignment horizontal="center"/>
    </xf>
    <xf numFmtId="164" fontId="1" fillId="23" borderId="1" xfId="3" applyNumberFormat="1" applyFont="1" applyFill="1" applyBorder="1" applyAlignment="1">
      <alignment horizontal="center"/>
    </xf>
    <xf numFmtId="0" fontId="9" fillId="2" borderId="0" xfId="3" applyFont="1" applyFill="1" applyAlignment="1">
      <alignment horizontal="center"/>
    </xf>
    <xf numFmtId="164" fontId="1" fillId="21" borderId="1" xfId="0" applyNumberFormat="1" applyFont="1" applyFill="1" applyBorder="1" applyAlignment="1">
      <alignment horizontal="center" vertical="center"/>
    </xf>
    <xf numFmtId="167" fontId="1" fillId="21" borderId="1" xfId="0" applyNumberFormat="1" applyFont="1" applyFill="1" applyBorder="1" applyAlignment="1">
      <alignment horizontal="center" vertical="center"/>
    </xf>
    <xf numFmtId="0" fontId="1" fillId="2" borderId="7" xfId="3" applyFont="1" applyFill="1" applyBorder="1" applyAlignment="1">
      <alignment horizontal="center" vertical="center"/>
    </xf>
    <xf numFmtId="0" fontId="1" fillId="2" borderId="8" xfId="3" applyFont="1" applyFill="1" applyBorder="1" applyAlignment="1">
      <alignment horizontal="left" vertical="center" indent="9"/>
    </xf>
    <xf numFmtId="0" fontId="9" fillId="2" borderId="8" xfId="3" applyFont="1" applyFill="1" applyBorder="1" applyAlignment="1">
      <alignment horizontal="center" vertical="center"/>
    </xf>
    <xf numFmtId="0" fontId="1" fillId="2" borderId="8" xfId="3" applyFont="1" applyFill="1" applyBorder="1" applyAlignment="1">
      <alignment horizontal="center"/>
    </xf>
    <xf numFmtId="0" fontId="1" fillId="2" borderId="9" xfId="3" applyFont="1" applyFill="1" applyBorder="1" applyAlignment="1">
      <alignment horizontal="left" vertical="center"/>
    </xf>
    <xf numFmtId="0" fontId="8" fillId="2" borderId="0" xfId="3" applyFont="1" applyFill="1" applyAlignment="1">
      <alignment horizontal="center" vertical="center"/>
    </xf>
    <xf numFmtId="0" fontId="8" fillId="2" borderId="0" xfId="3" applyFont="1" applyFill="1" applyAlignment="1">
      <alignment horizontal="left" vertical="center" indent="9"/>
    </xf>
    <xf numFmtId="0" fontId="8" fillId="2" borderId="0" xfId="3" applyFont="1" applyFill="1" applyAlignment="1">
      <alignment horizontal="left" vertical="center"/>
    </xf>
    <xf numFmtId="0" fontId="1" fillId="2" borderId="0" xfId="3" applyFont="1" applyFill="1" applyAlignment="1">
      <alignment horizontal="center" vertical="center"/>
    </xf>
    <xf numFmtId="0" fontId="35" fillId="0" borderId="0" xfId="3"/>
    <xf numFmtId="0" fontId="18" fillId="0" borderId="0" xfId="3" applyFont="1" applyAlignment="1">
      <alignment horizontal="left" vertical="center" indent="1"/>
    </xf>
    <xf numFmtId="0" fontId="22" fillId="0" borderId="0" xfId="3" applyFont="1" applyAlignment="1">
      <alignment horizontal="left" vertical="center"/>
    </xf>
    <xf numFmtId="0" fontId="18" fillId="2" borderId="0" xfId="3" applyFont="1" applyFill="1" applyAlignment="1">
      <alignment horizontal="left" vertical="center" indent="1"/>
    </xf>
    <xf numFmtId="0" fontId="18" fillId="0" borderId="0" xfId="3" applyFont="1" applyAlignment="1">
      <alignment horizontal="left" vertical="center"/>
    </xf>
    <xf numFmtId="0" fontId="18" fillId="2" borderId="20" xfId="3" applyFont="1" applyFill="1" applyBorder="1" applyAlignment="1">
      <alignment horizontal="left" vertical="center" indent="1"/>
    </xf>
    <xf numFmtId="0" fontId="18" fillId="2" borderId="0" xfId="3" applyFont="1" applyFill="1" applyAlignment="1">
      <alignment horizontal="left" vertical="center"/>
    </xf>
    <xf numFmtId="0" fontId="18" fillId="0" borderId="20" xfId="3" applyFont="1" applyBorder="1" applyAlignment="1">
      <alignment horizontal="left" vertical="center" indent="1"/>
    </xf>
    <xf numFmtId="0" fontId="18" fillId="5" borderId="0" xfId="3" applyFont="1" applyFill="1" applyAlignment="1">
      <alignment horizontal="left" vertical="center" indent="1"/>
    </xf>
    <xf numFmtId="0" fontId="18" fillId="0" borderId="77" xfId="3" applyFont="1" applyBorder="1" applyAlignment="1">
      <alignment horizontal="left" vertical="center" indent="1"/>
    </xf>
    <xf numFmtId="0" fontId="18" fillId="2" borderId="77" xfId="3" applyFont="1" applyFill="1" applyBorder="1" applyAlignment="1">
      <alignment horizontal="left" vertical="center" indent="1"/>
    </xf>
    <xf numFmtId="0" fontId="18" fillId="0" borderId="77" xfId="3" applyFont="1" applyBorder="1" applyAlignment="1">
      <alignment horizontal="left" vertical="center"/>
    </xf>
    <xf numFmtId="49" fontId="22" fillId="0" borderId="66" xfId="3" applyNumberFormat="1" applyFont="1" applyBorder="1" applyAlignment="1">
      <alignment horizontal="left" vertical="center" wrapText="1"/>
    </xf>
    <xf numFmtId="0" fontId="18" fillId="0" borderId="77" xfId="3" applyFont="1" applyBorder="1" applyAlignment="1">
      <alignment horizontal="left" vertical="center" wrapText="1" indent="1"/>
    </xf>
    <xf numFmtId="49" fontId="18" fillId="2" borderId="66" xfId="3" applyNumberFormat="1" applyFont="1" applyFill="1" applyBorder="1" applyAlignment="1">
      <alignment horizontal="left" vertical="center" wrapText="1"/>
    </xf>
    <xf numFmtId="3" fontId="18" fillId="2" borderId="77" xfId="3" applyNumberFormat="1" applyFont="1" applyFill="1" applyBorder="1" applyAlignment="1">
      <alignment horizontal="left" vertical="center" indent="1"/>
    </xf>
    <xf numFmtId="0" fontId="18" fillId="0" borderId="66" xfId="0" applyFont="1" applyBorder="1" applyAlignment="1">
      <alignment horizontal="left" vertical="center" wrapText="1"/>
    </xf>
    <xf numFmtId="10" fontId="37" fillId="4" borderId="0" xfId="0" applyNumberFormat="1" applyFont="1" applyFill="1" applyAlignment="1">
      <alignment vertical="center"/>
    </xf>
    <xf numFmtId="49" fontId="29" fillId="29" borderId="0" xfId="0" applyNumberFormat="1" applyFont="1" applyFill="1" applyAlignment="1">
      <alignment vertical="center"/>
    </xf>
    <xf numFmtId="0" fontId="65" fillId="30" borderId="0" xfId="0" applyFont="1" applyFill="1"/>
    <xf numFmtId="0" fontId="65" fillId="0" borderId="0" xfId="0" applyFont="1"/>
    <xf numFmtId="166" fontId="1" fillId="0" borderId="1" xfId="5" applyNumberFormat="1" applyFont="1" applyFill="1" applyBorder="1" applyAlignment="1" applyProtection="1">
      <alignment horizontal="center" vertical="center"/>
    </xf>
    <xf numFmtId="3" fontId="57" fillId="10" borderId="0" xfId="0" applyNumberFormat="1" applyFont="1" applyFill="1" applyAlignment="1">
      <alignment horizontal="left" vertical="center"/>
    </xf>
    <xf numFmtId="0" fontId="57" fillId="10" borderId="0" xfId="0" applyFont="1" applyFill="1" applyAlignment="1">
      <alignment horizontal="left" vertical="center"/>
    </xf>
    <xf numFmtId="0" fontId="37" fillId="14" borderId="0" xfId="3" applyFont="1" applyFill="1" applyAlignment="1">
      <alignment horizontal="left" vertical="center"/>
    </xf>
    <xf numFmtId="3" fontId="37" fillId="0" borderId="42" xfId="3" applyNumberFormat="1" applyFont="1" applyBorder="1" applyAlignment="1">
      <alignment horizontal="left"/>
    </xf>
    <xf numFmtId="3" fontId="37" fillId="0" borderId="43" xfId="3" applyNumberFormat="1" applyFont="1" applyBorder="1" applyAlignment="1">
      <alignment horizontal="left"/>
    </xf>
    <xf numFmtId="3" fontId="37" fillId="0" borderId="44" xfId="3" applyNumberFormat="1" applyFont="1" applyBorder="1" applyAlignment="1">
      <alignment horizontal="left"/>
    </xf>
    <xf numFmtId="0" fontId="37" fillId="14" borderId="23" xfId="3" applyFont="1" applyFill="1" applyBorder="1" applyAlignment="1">
      <alignment horizontal="left" vertical="center"/>
    </xf>
    <xf numFmtId="0" fontId="37" fillId="0" borderId="32" xfId="3" applyFont="1" applyBorder="1" applyAlignment="1">
      <alignment horizontal="left" vertical="center"/>
    </xf>
    <xf numFmtId="0" fontId="37" fillId="0" borderId="33" xfId="3" applyFont="1" applyBorder="1" applyAlignment="1">
      <alignment horizontal="left" vertical="center"/>
    </xf>
    <xf numFmtId="0" fontId="37" fillId="0" borderId="10" xfId="3" applyFont="1" applyBorder="1" applyAlignment="1">
      <alignment horizontal="left" vertical="center"/>
    </xf>
    <xf numFmtId="0" fontId="22" fillId="0" borderId="32" xfId="3" applyFont="1" applyBorder="1" applyAlignment="1">
      <alignment horizontal="left" vertical="center"/>
    </xf>
    <xf numFmtId="0" fontId="22" fillId="0" borderId="33" xfId="3" applyFont="1" applyBorder="1" applyAlignment="1">
      <alignment horizontal="left" vertical="center"/>
    </xf>
    <xf numFmtId="0" fontId="22" fillId="0" borderId="10" xfId="3" applyFont="1" applyBorder="1" applyAlignment="1">
      <alignment horizontal="left" vertical="center"/>
    </xf>
    <xf numFmtId="3" fontId="37" fillId="0" borderId="45" xfId="3" applyNumberFormat="1" applyFont="1" applyBorder="1" applyAlignment="1" applyProtection="1">
      <alignment horizontal="left"/>
      <protection locked="0"/>
    </xf>
    <xf numFmtId="3" fontId="37" fillId="0" borderId="46" xfId="3" applyNumberFormat="1" applyFont="1" applyBorder="1" applyAlignment="1" applyProtection="1">
      <alignment horizontal="left"/>
      <protection locked="0"/>
    </xf>
    <xf numFmtId="3" fontId="37" fillId="0" borderId="47" xfId="3" applyNumberFormat="1" applyFont="1" applyBorder="1" applyAlignment="1" applyProtection="1">
      <alignment horizontal="left"/>
      <protection locked="0"/>
    </xf>
    <xf numFmtId="49" fontId="10" fillId="2" borderId="0" xfId="0" applyNumberFormat="1" applyFont="1" applyFill="1" applyAlignment="1">
      <alignment horizontal="left" vertical="center"/>
    </xf>
    <xf numFmtId="0" fontId="29" fillId="25" borderId="0" xfId="0" applyFont="1" applyFill="1" applyAlignment="1">
      <alignment horizontal="left" vertical="center" wrapText="1"/>
    </xf>
    <xf numFmtId="49" fontId="52" fillId="0" borderId="66" xfId="3" applyNumberFormat="1" applyFont="1" applyBorder="1" applyAlignment="1">
      <alignment horizontal="left" vertical="center" wrapText="1"/>
    </xf>
    <xf numFmtId="0" fontId="55" fillId="0" borderId="59" xfId="3" applyFont="1" applyBorder="1" applyAlignment="1">
      <alignment horizontal="left" vertical="center"/>
    </xf>
    <xf numFmtId="49" fontId="52" fillId="0" borderId="74" xfId="3" applyNumberFormat="1" applyFont="1" applyBorder="1" applyAlignment="1">
      <alignment horizontal="left" vertical="center" wrapText="1"/>
    </xf>
    <xf numFmtId="0" fontId="52" fillId="0" borderId="72" xfId="3" applyFont="1" applyBorder="1" applyAlignment="1">
      <alignment horizontal="center" vertical="center" wrapText="1"/>
    </xf>
    <xf numFmtId="0" fontId="45" fillId="0" borderId="72" xfId="3" applyFont="1" applyBorder="1" applyAlignment="1">
      <alignment horizontal="center" vertical="center" wrapText="1"/>
    </xf>
    <xf numFmtId="0" fontId="45" fillId="0" borderId="75" xfId="3" applyFont="1" applyBorder="1" applyAlignment="1">
      <alignment horizontal="center" vertical="center" wrapText="1"/>
    </xf>
    <xf numFmtId="0" fontId="29" fillId="0" borderId="72" xfId="0" applyFont="1" applyBorder="1" applyAlignment="1">
      <alignment horizontal="center" vertical="center" wrapText="1"/>
    </xf>
    <xf numFmtId="0" fontId="46" fillId="25" borderId="64" xfId="0" applyFont="1" applyFill="1" applyBorder="1" applyAlignment="1">
      <alignment horizontal="left" vertical="center" wrapText="1"/>
    </xf>
    <xf numFmtId="0" fontId="46" fillId="25" borderId="65" xfId="0" applyFont="1" applyFill="1" applyBorder="1" applyAlignment="1">
      <alignment horizontal="left" vertical="center" wrapText="1"/>
    </xf>
    <xf numFmtId="49" fontId="53" fillId="34" borderId="64" xfId="3" applyNumberFormat="1" applyFont="1" applyFill="1" applyBorder="1" applyAlignment="1">
      <alignment horizontal="left" vertical="center"/>
    </xf>
    <xf numFmtId="49" fontId="53" fillId="34" borderId="67" xfId="3" applyNumberFormat="1" applyFont="1" applyFill="1" applyBorder="1" applyAlignment="1">
      <alignment horizontal="left" vertical="center"/>
    </xf>
    <xf numFmtId="49" fontId="53" fillId="35" borderId="83" xfId="3" applyNumberFormat="1" applyFont="1" applyFill="1" applyBorder="1" applyAlignment="1">
      <alignment horizontal="left" vertical="center"/>
    </xf>
    <xf numFmtId="49" fontId="53" fillId="35" borderId="84" xfId="3" applyNumberFormat="1" applyFont="1" applyFill="1" applyBorder="1" applyAlignment="1">
      <alignment horizontal="left" vertical="center"/>
    </xf>
    <xf numFmtId="0" fontId="34" fillId="18" borderId="0" xfId="3" applyFont="1" applyFill="1" applyAlignment="1">
      <alignment horizontal="left" vertical="center"/>
    </xf>
    <xf numFmtId="0" fontId="34" fillId="18" borderId="63" xfId="3" applyFont="1" applyFill="1" applyBorder="1" applyAlignment="1">
      <alignment horizontal="left" vertical="center"/>
    </xf>
    <xf numFmtId="0" fontId="47" fillId="4" borderId="0" xfId="0" applyFont="1" applyFill="1" applyAlignment="1" applyProtection="1">
      <alignment horizontal="left" vertical="center" wrapText="1"/>
      <protection locked="0"/>
    </xf>
    <xf numFmtId="0" fontId="19" fillId="4" borderId="0" xfId="1" applyFill="1" applyAlignment="1" applyProtection="1">
      <alignment horizontal="left" vertical="center" wrapText="1"/>
      <protection locked="0"/>
    </xf>
    <xf numFmtId="49" fontId="1" fillId="2" borderId="0" xfId="0" applyNumberFormat="1" applyFont="1" applyFill="1" applyAlignment="1">
      <alignment horizontal="left" vertical="center" wrapText="1"/>
    </xf>
    <xf numFmtId="0" fontId="59" fillId="4" borderId="0" xfId="0" applyFont="1" applyFill="1" applyAlignment="1">
      <alignment horizontal="left" vertical="center" wrapText="1"/>
    </xf>
    <xf numFmtId="0" fontId="47" fillId="4" borderId="0" xfId="0" applyFont="1" applyFill="1" applyAlignment="1" applyProtection="1">
      <alignment horizontal="left" vertical="top" wrapText="1"/>
      <protection locked="0"/>
    </xf>
    <xf numFmtId="0" fontId="19" fillId="4" borderId="0" xfId="1" applyFill="1" applyAlignment="1" applyProtection="1">
      <alignment horizontal="center" vertical="top" wrapText="1"/>
      <protection locked="0"/>
    </xf>
    <xf numFmtId="0" fontId="47" fillId="4" borderId="0" xfId="0" applyFont="1" applyFill="1" applyAlignment="1" applyProtection="1">
      <alignment horizontal="center" vertical="top" wrapText="1"/>
      <protection locked="0"/>
    </xf>
  </cellXfs>
  <cellStyles count="7">
    <cellStyle name="Ezres" xfId="2" builtinId="3"/>
    <cellStyle name="Hivatkozás" xfId="1" builtinId="8"/>
    <cellStyle name="Normál" xfId="0" builtinId="0"/>
    <cellStyle name="Normal 2" xfId="3" xr:uid="{00000000-0005-0000-0000-000003000000}"/>
    <cellStyle name="Normál 2" xfId="6" xr:uid="{00000000-0005-0000-0000-000004000000}"/>
    <cellStyle name="Percent 2" xfId="4" xr:uid="{00000000-0005-0000-0000-000005000000}"/>
    <cellStyle name="Százalék" xfId="5" builtinId="5"/>
  </cellStyles>
  <dxfs count="12">
    <dxf>
      <fill>
        <patternFill>
          <bgColor theme="1" tint="0.34998626667073579"/>
        </patternFill>
      </fill>
    </dxf>
    <dxf>
      <fill>
        <patternFill>
          <bgColor theme="1" tint="0.34998626667073579"/>
        </patternFill>
      </fill>
    </dxf>
    <dxf>
      <font>
        <color auto="1"/>
      </font>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auto="1"/>
      </font>
      <fill>
        <patternFill>
          <bgColor theme="1" tint="0.34998626667073579"/>
        </patternFill>
      </fill>
    </dxf>
    <dxf>
      <fill>
        <patternFill>
          <bgColor theme="1" tint="0.3499862666707357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8B8B8B"/>
      <rgbColor rgb="FF993366"/>
      <rgbColor rgb="FFFFFFB9"/>
      <rgbColor rgb="FFC8EBEB"/>
      <rgbColor rgb="FF660066"/>
      <rgbColor rgb="FFFBE5D6"/>
      <rgbColor rgb="FF0070C0"/>
      <rgbColor rgb="FFB4C7E7"/>
      <rgbColor rgb="FF000080"/>
      <rgbColor rgb="FFFF00FF"/>
      <rgbColor rgb="FFFFF2CC"/>
      <rgbColor rgb="FF00FFFF"/>
      <rgbColor rgb="FF800080"/>
      <rgbColor rgb="FFC00000"/>
      <rgbColor rgb="FF008080"/>
      <rgbColor rgb="FF0000FF"/>
      <rgbColor rgb="FF00CCFF"/>
      <rgbColor rgb="FFBCE4E5"/>
      <rgbColor rgb="FFD3FFC2"/>
      <rgbColor rgb="FFFFE699"/>
      <rgbColor rgb="FF7DD2D2"/>
      <rgbColor rgb="FFD9D9D9"/>
      <rgbColor rgb="FFC3BCE4"/>
      <rgbColor rgb="FFF8CBAD"/>
      <rgbColor rgb="FF3366FF"/>
      <rgbColor rgb="FFBEE3D3"/>
      <rgbColor rgb="FF92D050"/>
      <rgbColor rgb="FFFFC000"/>
      <rgbColor rgb="FFFF9900"/>
      <rgbColor rgb="FFED7D31"/>
      <rgbColor rgb="FF595959"/>
      <rgbColor rgb="FF969696"/>
      <rgbColor rgb="FF003366"/>
      <rgbColor rgb="FF1D9E9E"/>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4B5E4"/>
      <color rgb="FF73C0F5"/>
      <color rgb="FFD3FFC2"/>
      <color rgb="FF89CAF7"/>
      <color rgb="FFFF9999"/>
      <color rgb="FFFFE79B"/>
      <color rgb="FF3FA9F1"/>
      <color rgb="FF3399FF"/>
      <color rgb="FF33CCFF"/>
      <color rgb="FFE1F6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hu-HU"/>
              <a:t>1. Ábra: Az életciklusköltség-számítás eredményeinek ábrázolása beszerzés(rész)enként (oszloponként)</a:t>
            </a:r>
          </a:p>
        </c:rich>
      </c:tx>
      <c:layout>
        <c:manualLayout>
          <c:xMode val="edge"/>
          <c:yMode val="edge"/>
          <c:x val="0.13211861343323192"/>
          <c:y val="2.9890790245609426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236317056541407"/>
          <c:y val="0.22113251863992389"/>
          <c:w val="0.66280710922555486"/>
          <c:h val="0.70629642675541815"/>
        </c:manualLayout>
      </c:layout>
      <c:barChart>
        <c:barDir val="col"/>
        <c:grouping val="stacked"/>
        <c:varyColors val="0"/>
        <c:ser>
          <c:idx val="1"/>
          <c:order val="0"/>
          <c:tx>
            <c:strRef>
              <c:f>'2) LCC_Eredmények_összegzés'!$C$15</c:f>
              <c:strCache>
                <c:ptCount val="1"/>
                <c:pt idx="0">
                  <c:v>Üzemelési költségek jelenértéke</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LCC_Eredmények_összegzés'!$E$15:$N$15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5F1-4CC7-A966-53C1CD39AFE2}"/>
            </c:ext>
          </c:extLst>
        </c:ser>
        <c:ser>
          <c:idx val="5"/>
          <c:order val="1"/>
          <c:tx>
            <c:strRef>
              <c:f>'2) LCC_Eredmények_összegzés'!$C$19</c:f>
              <c:strCache>
                <c:ptCount val="1"/>
                <c:pt idx="0">
                  <c:v>Externális költségek jelenértéke</c:v>
                </c:pt>
              </c:strCache>
            </c:strRef>
          </c:tx>
          <c:spPr>
            <a:solidFill>
              <a:schemeClr val="accent6">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LCC_Eredmények_összegzés'!$E$19:$N$19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05F1-4CC7-A966-53C1CD39AFE2}"/>
            </c:ext>
          </c:extLst>
        </c:ser>
        <c:ser>
          <c:idx val="4"/>
          <c:order val="2"/>
          <c:tx>
            <c:strRef>
              <c:f>'2) LCC_Eredmények_összegzés'!$C$18</c:f>
              <c:strCache>
                <c:ptCount val="1"/>
                <c:pt idx="0">
                  <c:v>Egyéb költségek jelenértéke</c:v>
                </c:pt>
              </c:strCache>
            </c:strRef>
          </c:tx>
          <c:spPr>
            <a:solidFill>
              <a:schemeClr val="accent5">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LCC_Eredmények_összegzés'!$E$18:$N$18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05F1-4CC7-A966-53C1CD39AFE2}"/>
            </c:ext>
          </c:extLst>
        </c:ser>
        <c:ser>
          <c:idx val="3"/>
          <c:order val="3"/>
          <c:tx>
            <c:strRef>
              <c:f>'2) LCC_Eredmények_összegzés'!$C$17</c:f>
              <c:strCache>
                <c:ptCount val="1"/>
                <c:pt idx="0">
                  <c:v>Pótlási költségek jelenértéke</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LCC_Eredmények_összegzés'!$E$17:$N$17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05F1-4CC7-A966-53C1CD39AFE2}"/>
            </c:ext>
          </c:extLst>
        </c:ser>
        <c:ser>
          <c:idx val="2"/>
          <c:order val="4"/>
          <c:tx>
            <c:strRef>
              <c:f>'2) LCC_Eredmények_összegzés'!$C$16</c:f>
              <c:strCache>
                <c:ptCount val="1"/>
                <c:pt idx="0">
                  <c:v>Karbantartási költségek jelenértéke</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LCC_Eredmények_összegzés'!$E$16:$N$16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05F1-4CC7-A966-53C1CD39AFE2}"/>
            </c:ext>
          </c:extLst>
        </c:ser>
        <c:ser>
          <c:idx val="0"/>
          <c:order val="5"/>
          <c:tx>
            <c:strRef>
              <c:f>'2) LCC_Eredmények_összegzés'!$C$14</c:f>
              <c:strCache>
                <c:ptCount val="1"/>
                <c:pt idx="0">
                  <c:v>Beszerzési költség</c:v>
                </c:pt>
              </c:strCache>
            </c:strRef>
          </c:tx>
          <c:spPr>
            <a:solidFill>
              <a:schemeClr val="accent1">
                <a:alpha val="85000"/>
              </a:schemeClr>
            </a:solidFill>
            <a:ln w="9525" cap="flat" cmpd="sng" algn="ctr">
              <a:solidFill>
                <a:schemeClr val="lt1">
                  <a:alpha val="50000"/>
                </a:schemeClr>
              </a:solidFill>
              <a:round/>
            </a:ln>
            <a:effectLst/>
          </c:spPr>
          <c:invertIfNegative val="0"/>
          <c:dLbls>
            <c:delete val="1"/>
          </c:dLbls>
          <c:cat>
            <c:multiLvlStrRef>
              <c:f>'2) LCC_Eredmények_összegzés'!$E$6:$N$6</c:f>
            </c:multiLvlStrRef>
          </c:cat>
          <c:val>
            <c:numRef>
              <c:f>'2) LCC_Eredmények_összegzés'!$E$14:$N$14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5F1-4CC7-A966-53C1CD39AFE2}"/>
            </c:ext>
          </c:extLst>
        </c:ser>
        <c:dLbls>
          <c:showLegendKey val="0"/>
          <c:showVal val="1"/>
          <c:showCatName val="0"/>
          <c:showSerName val="0"/>
          <c:showPercent val="0"/>
          <c:showBubbleSize val="0"/>
        </c:dLbls>
        <c:gapWidth val="150"/>
        <c:overlap val="100"/>
        <c:axId val="302972104"/>
        <c:axId val="302660200"/>
      </c:barChart>
      <c:catAx>
        <c:axId val="302972104"/>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none" baseline="0">
                <a:solidFill>
                  <a:schemeClr val="dk1">
                    <a:lumMod val="75000"/>
                    <a:lumOff val="25000"/>
                  </a:schemeClr>
                </a:solidFill>
                <a:latin typeface="+mn-lt"/>
                <a:ea typeface="+mn-ea"/>
                <a:cs typeface="+mn-cs"/>
              </a:defRPr>
            </a:pPr>
            <a:endParaRPr lang="hu-HU"/>
          </a:p>
        </c:txPr>
        <c:crossAx val="302660200"/>
        <c:crosses val="autoZero"/>
        <c:auto val="1"/>
        <c:lblAlgn val="ctr"/>
        <c:lblOffset val="100"/>
        <c:noMultiLvlLbl val="1"/>
      </c:catAx>
      <c:valAx>
        <c:axId val="30266020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r>
                  <a:rPr lang="hu-HU"/>
                  <a:t>HUF</a:t>
                </a:r>
                <a:endParaRPr lang="es-ES"/>
              </a:p>
            </c:rich>
          </c:tx>
          <c:layout>
            <c:manualLayout>
              <c:xMode val="edge"/>
              <c:yMode val="edge"/>
              <c:x val="0.19400203268444158"/>
              <c:y val="0.15639395629778327"/>
            </c:manualLayout>
          </c:layout>
          <c:overlay val="0"/>
          <c:spPr>
            <a:noFill/>
            <a:ln>
              <a:noFill/>
            </a:ln>
            <a:effectLst/>
          </c:spPr>
          <c:txPr>
            <a:bodyPr rot="0" spcFirstLastPara="1" vertOverflow="ellipsis" wrap="square" anchor="ctr" anchorCtr="1"/>
            <a:lstStyle/>
            <a:p>
              <a:pPr>
                <a:defRPr sz="900" b="1" i="0" u="none" strike="noStrike" kern="1200" baseline="0">
                  <a:solidFill>
                    <a:schemeClr val="dk1">
                      <a:lumMod val="75000"/>
                      <a:lumOff val="25000"/>
                    </a:schemeClr>
                  </a:solidFill>
                  <a:latin typeface="+mn-lt"/>
                  <a:ea typeface="+mn-ea"/>
                  <a:cs typeface="+mn-cs"/>
                </a:defRPr>
              </a:pPr>
              <a:endParaRPr lang="hu-HU"/>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hu-HU"/>
          </a:p>
        </c:txPr>
        <c:crossAx val="302972104"/>
        <c:crosses val="autoZero"/>
        <c:crossBetween val="between"/>
      </c:valAx>
      <c:spPr>
        <a:noFill/>
        <a:ln>
          <a:noFill/>
        </a:ln>
        <a:effectLst/>
      </c:spPr>
    </c:plotArea>
    <c:legend>
      <c:legendPos val="l"/>
      <c:layout>
        <c:manualLayout>
          <c:xMode val="edge"/>
          <c:yMode val="edge"/>
          <c:x val="1.511567537460492E-2"/>
          <c:y val="0.31993009793685678"/>
          <c:w val="0.14269754809678861"/>
          <c:h val="0.2192892332308728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r>
              <a:rPr lang="hu-HU"/>
              <a:t>2. Ábra: Az életciklusköltség-számítás eredményeinek ábrázolása a teljes beszerzésre vonatkozóan</a:t>
            </a:r>
          </a:p>
        </c:rich>
      </c:tx>
      <c:layout>
        <c:manualLayout>
          <c:xMode val="edge"/>
          <c:yMode val="edge"/>
          <c:x val="0.10473534558180228"/>
          <c:y val="4.8047417626016331E-2"/>
        </c:manualLayout>
      </c:layout>
      <c:overlay val="0"/>
      <c:spPr>
        <a:noFill/>
        <a:ln>
          <a:noFill/>
        </a:ln>
        <a:effectLst/>
      </c:spPr>
      <c:txPr>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endParaRPr lang="hu-HU"/>
        </a:p>
      </c:txPr>
    </c:title>
    <c:autoTitleDeleted val="0"/>
    <c:plotArea>
      <c:layout>
        <c:manualLayout>
          <c:layoutTarget val="inner"/>
          <c:xMode val="edge"/>
          <c:yMode val="edge"/>
          <c:x val="0.41359527975669713"/>
          <c:y val="0.22576467060912195"/>
          <c:w val="0.41645502645502641"/>
          <c:h val="0.73054876646168743"/>
        </c:manualLayout>
      </c:layout>
      <c:pieChart>
        <c:varyColors val="1"/>
        <c:ser>
          <c:idx val="0"/>
          <c:order val="0"/>
          <c:explosion val="2"/>
          <c:dPt>
            <c:idx val="0"/>
            <c:bubble3D val="0"/>
            <c:explosion val="5"/>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BCF-4656-9011-A53C50BF168B}"/>
              </c:ext>
            </c:extLst>
          </c:dPt>
          <c:dPt>
            <c:idx val="1"/>
            <c:bubble3D val="0"/>
            <c:explosion val="5"/>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BCF-4656-9011-A53C50BF168B}"/>
              </c:ext>
            </c:extLst>
          </c:dPt>
          <c:dPt>
            <c:idx val="2"/>
            <c:bubble3D val="0"/>
            <c:explosion val="5"/>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BCF-4656-9011-A53C50BF168B}"/>
              </c:ext>
            </c:extLst>
          </c:dPt>
          <c:dPt>
            <c:idx val="3"/>
            <c:bubble3D val="0"/>
            <c:explosion val="5"/>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BCF-4656-9011-A53C50BF168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7BF-474C-BDC1-FC993757D44A}"/>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7BF-474C-BDC1-FC993757D44A}"/>
              </c:ext>
            </c:extLst>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hu-HU"/>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LCC_Eredmények_összegzés'!$C$27:$C$32</c:f>
              <c:strCache>
                <c:ptCount val="6"/>
                <c:pt idx="0">
                  <c:v>Összes beszerzési költség</c:v>
                </c:pt>
                <c:pt idx="1">
                  <c:v>Összes üzemelési költség jelenértéke</c:v>
                </c:pt>
                <c:pt idx="2">
                  <c:v>Összes karbantartási költség jelenértéke</c:v>
                </c:pt>
                <c:pt idx="3">
                  <c:v>Összes pótlási költség jelenértéke</c:v>
                </c:pt>
                <c:pt idx="4">
                  <c:v>Összes egyéb költség jelenértéke</c:v>
                </c:pt>
                <c:pt idx="5">
                  <c:v>Összes extenális költség jelenértéke</c:v>
                </c:pt>
              </c:strCache>
            </c:strRef>
          </c:cat>
          <c:val>
            <c:numRef>
              <c:f>'2) LCC_Eredmények_összegzés'!$E$27:$E$32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CBCF-4656-9011-A53C50BF168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5.7650260859986729E-2"/>
          <c:y val="0.19945668901274527"/>
          <c:w val="0.24437377770053392"/>
          <c:h val="0.442672098377544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3581400</xdr:colOff>
      <xdr:row>41</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45</xdr:row>
      <xdr:rowOff>19050</xdr:rowOff>
    </xdr:from>
    <xdr:to>
      <xdr:col>10</xdr:col>
      <xdr:colOff>57150</xdr:colOff>
      <xdr:row>73</xdr:row>
      <xdr:rowOff>133350</xdr:rowOff>
    </xdr:to>
    <xdr:graphicFrame macro="">
      <xdr:nvGraphicFramePr>
        <xdr:cNvPr id="3" name="Chart 23">
          <a:extLst>
            <a:ext uri="{FF2B5EF4-FFF2-40B4-BE49-F238E27FC236}">
              <a16:creationId xmlns:a16="http://schemas.microsoft.com/office/drawing/2014/main" id="{5346766E-E331-45CF-BBB1-035E79823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261257</xdr:colOff>
      <xdr:row>74</xdr:row>
      <xdr:rowOff>108857</xdr:rowOff>
    </xdr:from>
    <xdr:to>
      <xdr:col>5</xdr:col>
      <xdr:colOff>1415142</xdr:colOff>
      <xdr:row>96</xdr:row>
      <xdr:rowOff>133797</xdr:rowOff>
    </xdr:to>
    <xdr:graphicFrame macro="">
      <xdr:nvGraphicFramePr>
        <xdr:cNvPr id="4" name="Diagram 3">
          <a:extLst>
            <a:ext uri="{FF2B5EF4-FFF2-40B4-BE49-F238E27FC236}">
              <a16:creationId xmlns:a16="http://schemas.microsoft.com/office/drawing/2014/main" id="{F332D001-E94D-42D9-A3D8-BE9D1DD84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3373709</xdr:colOff>
      <xdr:row>56</xdr:row>
      <xdr:rowOff>3985</xdr:rowOff>
    </xdr:to>
    <xdr:sp macro="" textlink="">
      <xdr:nvSpPr>
        <xdr:cNvPr id="29" name="CustomShape 1" hidden="1">
          <a:extLst>
            <a:ext uri="{FF2B5EF4-FFF2-40B4-BE49-F238E27FC236}">
              <a16:creationId xmlns:a16="http://schemas.microsoft.com/office/drawing/2014/main" id="{00000000-0008-0000-0400-00001D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3373709</xdr:colOff>
      <xdr:row>56</xdr:row>
      <xdr:rowOff>3985</xdr:rowOff>
    </xdr:to>
    <xdr:sp macro="" textlink="">
      <xdr:nvSpPr>
        <xdr:cNvPr id="30" name="CustomShape 1" hidden="1">
          <a:extLst>
            <a:ext uri="{FF2B5EF4-FFF2-40B4-BE49-F238E27FC236}">
              <a16:creationId xmlns:a16="http://schemas.microsoft.com/office/drawing/2014/main" id="{00000000-0008-0000-0400-00001E000000}"/>
            </a:ext>
          </a:extLst>
        </xdr:cNvPr>
        <xdr:cNvSpPr/>
      </xdr:nvSpPr>
      <xdr:spPr>
        <a:xfrm>
          <a:off x="0" y="0"/>
          <a:ext cx="12585240" cy="1213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ome/Documents/Dropbox/LCCTools/LCC_Tool_Computers_draft_libreoffice_computers_v0.5_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CC Inputs &amp; Results"/>
      <sheetName val="Bidder_response_sheet"/>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statista.com/statistics/1322214/carbon-prices-european-union-emission-trading-scheme/" TargetMode="External"/><Relationship Id="rId1" Type="http://schemas.openxmlformats.org/officeDocument/2006/relationships/hyperlink" Target="https://www.eea.europa.eu/data-and-maps/daviz/co2-emission-intensity-1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MK45"/>
  <sheetViews>
    <sheetView showGridLines="0" tabSelected="1" zoomScale="85" zoomScaleNormal="85" workbookViewId="0">
      <selection activeCell="C44" sqref="C44"/>
    </sheetView>
  </sheetViews>
  <sheetFormatPr defaultColWidth="8.90625" defaultRowHeight="13.8" x14ac:dyDescent="0.2"/>
  <cols>
    <col min="1" max="1" width="2" style="6" customWidth="1"/>
    <col min="2" max="2" width="3.90625" style="5" customWidth="1"/>
    <col min="3" max="3" width="127" style="15" customWidth="1"/>
    <col min="4" max="4" width="6" style="5" customWidth="1"/>
    <col min="5" max="5" width="77.08984375" style="5" customWidth="1"/>
    <col min="6" max="1017" width="10.6328125" style="5" customWidth="1"/>
    <col min="1018" max="1026" width="8.90625" style="6" customWidth="1"/>
    <col min="1027" max="16384" width="8.90625" style="6"/>
  </cols>
  <sheetData>
    <row r="1" spans="3:1025" s="1" customFormat="1" ht="30" x14ac:dyDescent="0.2">
      <c r="C1" s="8" t="s">
        <v>71</v>
      </c>
    </row>
    <row r="2" spans="3:1025" s="1" customFormat="1" ht="30" x14ac:dyDescent="0.2">
      <c r="C2" s="20" t="s">
        <v>5</v>
      </c>
    </row>
    <row r="3" spans="3:1025" s="25" customFormat="1" ht="13.2" x14ac:dyDescent="0.2">
      <c r="C3" s="26"/>
    </row>
    <row r="4" spans="3:1025" s="2" customFormat="1" ht="19.95" customHeight="1" x14ac:dyDescent="0.2">
      <c r="C4" s="18" t="s">
        <v>6</v>
      </c>
      <c r="E4" s="3"/>
      <c r="AMD4" s="4"/>
      <c r="AME4" s="4"/>
      <c r="AMF4" s="4"/>
      <c r="AMG4" s="4"/>
      <c r="AMH4" s="4"/>
      <c r="AMI4" s="4"/>
      <c r="AMJ4" s="4"/>
      <c r="AMK4" s="4"/>
    </row>
    <row r="5" spans="3:1025" ht="161.4" customHeight="1" x14ac:dyDescent="0.2">
      <c r="C5" s="22" t="s">
        <v>256</v>
      </c>
      <c r="E5" s="15"/>
    </row>
    <row r="6" spans="3:1025" s="25" customFormat="1" ht="13.2" x14ac:dyDescent="0.2">
      <c r="C6" s="26"/>
    </row>
    <row r="7" spans="3:1025" ht="16.8" x14ac:dyDescent="0.2">
      <c r="C7" s="19" t="s">
        <v>7</v>
      </c>
      <c r="E7" s="15"/>
    </row>
    <row r="8" spans="3:1025" ht="20.399999999999999" customHeight="1" x14ac:dyDescent="0.2">
      <c r="C8" s="15" t="s">
        <v>168</v>
      </c>
      <c r="E8" s="15"/>
    </row>
    <row r="9" spans="3:1025" ht="23.4" customHeight="1" x14ac:dyDescent="0.2">
      <c r="C9" s="21" t="s">
        <v>258</v>
      </c>
      <c r="E9" s="15"/>
    </row>
    <row r="10" spans="3:1025" ht="69" x14ac:dyDescent="0.2">
      <c r="C10" s="21" t="s">
        <v>259</v>
      </c>
      <c r="E10" s="15"/>
    </row>
    <row r="11" spans="3:1025" ht="59.4" customHeight="1" x14ac:dyDescent="0.2">
      <c r="C11" s="21" t="s">
        <v>260</v>
      </c>
      <c r="E11" s="15"/>
    </row>
    <row r="12" spans="3:1025" ht="58.8" customHeight="1" x14ac:dyDescent="0.2">
      <c r="C12" s="21" t="s">
        <v>261</v>
      </c>
      <c r="E12" s="15"/>
    </row>
    <row r="13" spans="3:1025" ht="32.4" customHeight="1" x14ac:dyDescent="0.2">
      <c r="C13" s="21" t="s">
        <v>262</v>
      </c>
      <c r="E13" s="15"/>
    </row>
    <row r="14" spans="3:1025" ht="44.4" customHeight="1" x14ac:dyDescent="0.2">
      <c r="C14" s="21" t="s">
        <v>263</v>
      </c>
      <c r="E14" s="15"/>
    </row>
    <row r="15" spans="3:1025" ht="27.6" x14ac:dyDescent="0.2">
      <c r="C15" s="21" t="s">
        <v>264</v>
      </c>
      <c r="E15" s="15"/>
    </row>
    <row r="16" spans="3:1025" x14ac:dyDescent="0.2">
      <c r="C16" s="21"/>
      <c r="E16" s="27"/>
    </row>
    <row r="17" spans="2:5" ht="21" customHeight="1" x14ac:dyDescent="0.2">
      <c r="C17" s="18" t="s">
        <v>25</v>
      </c>
      <c r="E17" s="15"/>
    </row>
    <row r="18" spans="2:5" x14ac:dyDescent="0.2">
      <c r="C18" s="22" t="s">
        <v>169</v>
      </c>
      <c r="E18" s="28"/>
    </row>
    <row r="19" spans="2:5" x14ac:dyDescent="0.25">
      <c r="B19" s="31"/>
      <c r="C19" s="156" t="s">
        <v>170</v>
      </c>
      <c r="E19" s="28"/>
    </row>
    <row r="20" spans="2:5" x14ac:dyDescent="0.2">
      <c r="B20" s="45"/>
      <c r="C20" s="23" t="s">
        <v>70</v>
      </c>
      <c r="E20" s="28"/>
    </row>
    <row r="21" spans="2:5" x14ac:dyDescent="0.2">
      <c r="B21" s="77"/>
      <c r="C21" s="23" t="s">
        <v>265</v>
      </c>
      <c r="E21" s="28"/>
    </row>
    <row r="22" spans="2:5" x14ac:dyDescent="0.2">
      <c r="B22" s="80"/>
      <c r="C22" s="23" t="s">
        <v>266</v>
      </c>
      <c r="E22" s="15"/>
    </row>
    <row r="23" spans="2:5" x14ac:dyDescent="0.2">
      <c r="B23" s="76"/>
      <c r="C23" s="23" t="s">
        <v>171</v>
      </c>
    </row>
    <row r="24" spans="2:5" x14ac:dyDescent="0.2">
      <c r="B24" s="328"/>
      <c r="C24" s="22" t="s">
        <v>239</v>
      </c>
    </row>
    <row r="25" spans="2:5" x14ac:dyDescent="0.2">
      <c r="B25" s="43"/>
      <c r="C25" s="23"/>
    </row>
    <row r="26" spans="2:5" ht="27.6" x14ac:dyDescent="0.2">
      <c r="B26" s="43"/>
      <c r="C26" s="22" t="s">
        <v>240</v>
      </c>
    </row>
    <row r="27" spans="2:5" x14ac:dyDescent="0.2">
      <c r="B27" s="43"/>
      <c r="C27" s="23"/>
    </row>
    <row r="28" spans="2:5" x14ac:dyDescent="0.2">
      <c r="B28" s="43"/>
      <c r="C28" s="329" t="s">
        <v>241</v>
      </c>
    </row>
    <row r="29" spans="2:5" ht="41.4" x14ac:dyDescent="0.2">
      <c r="C29" s="330" t="s">
        <v>242</v>
      </c>
    </row>
    <row r="30" spans="2:5" ht="51.6" customHeight="1" x14ac:dyDescent="0.2">
      <c r="C30" s="330" t="s">
        <v>243</v>
      </c>
    </row>
    <row r="31" spans="2:5" ht="34.799999999999997" customHeight="1" x14ac:dyDescent="0.2">
      <c r="C31" s="331" t="s">
        <v>249</v>
      </c>
    </row>
    <row r="32" spans="2:5" x14ac:dyDescent="0.2">
      <c r="C32" s="331" t="s">
        <v>244</v>
      </c>
    </row>
    <row r="33" spans="3:5" ht="41.4" x14ac:dyDescent="0.2">
      <c r="C33" s="332" t="s">
        <v>245</v>
      </c>
    </row>
    <row r="34" spans="3:5" ht="27.6" x14ac:dyDescent="0.2">
      <c r="C34" s="332" t="s">
        <v>246</v>
      </c>
    </row>
    <row r="35" spans="3:5" ht="17.399999999999999" customHeight="1" x14ac:dyDescent="0.2">
      <c r="C35" s="331" t="s">
        <v>250</v>
      </c>
    </row>
    <row r="36" spans="3:5" ht="32.4" customHeight="1" x14ac:dyDescent="0.2">
      <c r="C36" s="331" t="s">
        <v>247</v>
      </c>
    </row>
    <row r="37" spans="3:5" ht="20.399999999999999" customHeight="1" x14ac:dyDescent="0.2">
      <c r="C37" s="331" t="s">
        <v>248</v>
      </c>
    </row>
    <row r="38" spans="3:5" x14ac:dyDescent="0.2">
      <c r="C38" s="331"/>
    </row>
    <row r="39" spans="3:5" x14ac:dyDescent="0.2">
      <c r="C39" s="333" t="s">
        <v>251</v>
      </c>
    </row>
    <row r="40" spans="3:5" ht="85.8" customHeight="1" x14ac:dyDescent="0.2">
      <c r="C40" s="331" t="s">
        <v>252</v>
      </c>
      <c r="E40" s="28"/>
    </row>
    <row r="41" spans="3:5" ht="27.6" x14ac:dyDescent="0.2">
      <c r="C41" s="331" t="s">
        <v>253</v>
      </c>
      <c r="E41" s="28"/>
    </row>
    <row r="42" spans="3:5" x14ac:dyDescent="0.2">
      <c r="C42" s="24"/>
    </row>
    <row r="43" spans="3:5" ht="16.8" x14ac:dyDescent="0.2">
      <c r="C43" s="334" t="s">
        <v>254</v>
      </c>
    </row>
    <row r="44" spans="3:5" ht="55.2" x14ac:dyDescent="0.2">
      <c r="C44" s="24" t="s">
        <v>280</v>
      </c>
    </row>
    <row r="45" spans="3:5" x14ac:dyDescent="0.2">
      <c r="C45" s="24" t="s">
        <v>255</v>
      </c>
    </row>
  </sheetData>
  <sheetProtection formatCells="0" formatColumns="0" formatRows="0"/>
  <pageMargins left="0.75" right="0.75" top="1" bottom="1" header="0.51180555555555496" footer="0.51180555555555496"/>
  <pageSetup scale="68" firstPageNumber="0" orientation="portrait" horizontalDpi="300" verticalDpi="300" r:id="rId1"/>
  <colBreaks count="1" manualBreakCount="1">
    <brk id="3"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MR98"/>
  <sheetViews>
    <sheetView showGridLines="0" zoomScale="70" zoomScaleNormal="70" workbookViewId="0">
      <pane xSplit="4" ySplit="1" topLeftCell="E2" activePane="bottomRight" state="frozen"/>
      <selection pane="topRight" activeCell="E1" sqref="E1"/>
      <selection pane="bottomLeft" activeCell="A2" sqref="A2"/>
      <selection pane="bottomRight" activeCell="C11" sqref="C11"/>
    </sheetView>
  </sheetViews>
  <sheetFormatPr defaultColWidth="8.90625" defaultRowHeight="19.95" customHeight="1" outlineLevelCol="1" x14ac:dyDescent="0.2"/>
  <cols>
    <col min="1" max="1" width="1.90625" style="6" customWidth="1"/>
    <col min="2" max="2" width="1.90625" style="7" customWidth="1"/>
    <col min="3" max="3" width="65.08984375" style="7" customWidth="1"/>
    <col min="4" max="4" width="13.6328125" style="10" customWidth="1"/>
    <col min="5" max="5" width="21.6328125" style="74" bestFit="1" customWidth="1"/>
    <col min="6" max="6" width="21.90625" style="74" customWidth="1" outlineLevel="1"/>
    <col min="7" max="14" width="20.90625" style="74" customWidth="1" outlineLevel="1"/>
    <col min="15" max="15" width="3.90625" style="7" customWidth="1"/>
    <col min="16" max="1029" width="10.6328125" style="7" customWidth="1"/>
    <col min="1030" max="1032" width="8.90625" style="6" customWidth="1"/>
    <col min="1033" max="16384" width="8.90625" style="6"/>
  </cols>
  <sheetData>
    <row r="1" spans="1:16" s="8" customFormat="1" ht="35.4" customHeight="1" x14ac:dyDescent="0.2">
      <c r="C1" s="48" t="s">
        <v>9</v>
      </c>
      <c r="D1" s="14"/>
      <c r="E1" s="55"/>
      <c r="F1" s="55"/>
      <c r="G1" s="55"/>
      <c r="H1" s="55"/>
      <c r="I1" s="55"/>
      <c r="J1" s="55"/>
      <c r="K1" s="55"/>
      <c r="L1" s="55"/>
      <c r="M1" s="55"/>
      <c r="N1" s="55"/>
    </row>
    <row r="2" spans="1:16" s="9" customFormat="1" ht="19.95" customHeight="1" x14ac:dyDescent="0.2">
      <c r="C2" s="34" t="s">
        <v>123</v>
      </c>
      <c r="D2" s="35"/>
      <c r="E2" s="56"/>
      <c r="F2" s="56"/>
      <c r="G2" s="56"/>
      <c r="H2" s="56"/>
      <c r="I2" s="56"/>
      <c r="J2" s="56"/>
      <c r="K2" s="56"/>
      <c r="L2" s="56"/>
      <c r="M2" s="56"/>
      <c r="N2" s="57"/>
    </row>
    <row r="3" spans="1:16" s="9" customFormat="1" ht="19.95" customHeight="1" x14ac:dyDescent="0.2">
      <c r="C3" s="144" t="s">
        <v>151</v>
      </c>
      <c r="D3" s="426" t="str">
        <f>IF('3) Ajánlatkérői_adatok'!$E$5="","",'3) Ajánlatkérői_adatok'!$E$5)</f>
        <v/>
      </c>
      <c r="E3" s="427"/>
      <c r="F3" s="70"/>
      <c r="G3" s="70"/>
      <c r="H3" s="70"/>
      <c r="I3" s="70"/>
      <c r="J3" s="70"/>
      <c r="K3" s="70"/>
      <c r="L3" s="70"/>
      <c r="M3" s="70"/>
      <c r="N3" s="71"/>
    </row>
    <row r="4" spans="1:16" s="9" customFormat="1" ht="19.95" customHeight="1" x14ac:dyDescent="0.2">
      <c r="C4" s="144" t="s">
        <v>152</v>
      </c>
      <c r="D4" s="427" t="str">
        <f>IF('4) Ajánlattevői_adatok'!$E$6="","",'4) Ajánlattevői_adatok'!$E$6)</f>
        <v/>
      </c>
      <c r="E4" s="427"/>
      <c r="F4" s="70"/>
      <c r="G4" s="70"/>
      <c r="H4" s="70"/>
      <c r="I4" s="70"/>
      <c r="J4" s="70"/>
      <c r="K4" s="70"/>
      <c r="L4" s="70"/>
      <c r="M4" s="70"/>
      <c r="N4" s="71"/>
    </row>
    <row r="5" spans="1:16" s="9" customFormat="1" ht="19.95" customHeight="1" x14ac:dyDescent="0.2">
      <c r="C5" s="49"/>
      <c r="D5" s="10"/>
      <c r="E5" s="58"/>
      <c r="F5" s="58"/>
      <c r="G5" s="58"/>
      <c r="H5" s="58"/>
      <c r="I5" s="58"/>
      <c r="J5" s="58"/>
      <c r="K5" s="58"/>
      <c r="L5" s="58"/>
      <c r="M5" s="58"/>
      <c r="N5" s="59"/>
    </row>
    <row r="6" spans="1:16" s="9" customFormat="1" ht="19.95" customHeight="1" x14ac:dyDescent="0.2">
      <c r="C6" s="121" t="s">
        <v>74</v>
      </c>
      <c r="D6" s="122"/>
      <c r="E6" s="77" t="str">
        <f>IF('3) Ajánlatkérői_adatok'!E$8="","",'3) Ajánlatkérői_adatok'!E$8)</f>
        <v/>
      </c>
      <c r="F6" s="120" t="str">
        <f>IF('3) Ajánlatkérői_adatok'!F$8="","",'3) Ajánlatkérői_adatok'!F$8)</f>
        <v/>
      </c>
      <c r="G6" s="77" t="str">
        <f>IF('3) Ajánlatkérői_adatok'!G$8="","",'3) Ajánlatkérői_adatok'!G$8)</f>
        <v/>
      </c>
      <c r="H6" s="77" t="str">
        <f>IF('3) Ajánlatkérői_adatok'!H$8="","",'3) Ajánlatkérői_adatok'!H$8)</f>
        <v/>
      </c>
      <c r="I6" s="77" t="str">
        <f>IF('3) Ajánlatkérői_adatok'!I$8="","",'3) Ajánlatkérői_adatok'!I$8)</f>
        <v/>
      </c>
      <c r="J6" s="77" t="str">
        <f>IF('3) Ajánlatkérői_adatok'!J$8="","",'3) Ajánlatkérői_adatok'!J$8)</f>
        <v/>
      </c>
      <c r="K6" s="77" t="str">
        <f>IF('3) Ajánlatkérői_adatok'!K$8="","",'3) Ajánlatkérői_adatok'!K$8)</f>
        <v/>
      </c>
      <c r="L6" s="77" t="str">
        <f>IF('3) Ajánlatkérői_adatok'!L$8="","",'3) Ajánlatkérői_adatok'!L$8)</f>
        <v/>
      </c>
      <c r="M6" s="77" t="str">
        <f>IF('3) Ajánlatkérői_adatok'!M$8="","",'3) Ajánlatkérői_adatok'!M$8)</f>
        <v/>
      </c>
      <c r="N6" s="77" t="str">
        <f>IF('3) Ajánlatkérői_adatok'!N$8="","",'3) Ajánlatkérői_adatok'!N$8)</f>
        <v/>
      </c>
      <c r="P6" s="16"/>
    </row>
    <row r="7" spans="1:16" s="9" customFormat="1" ht="19.95" customHeight="1" x14ac:dyDescent="0.2">
      <c r="C7" s="83" t="s">
        <v>73</v>
      </c>
      <c r="D7" s="10"/>
      <c r="E7" s="58"/>
      <c r="F7" s="58"/>
      <c r="G7" s="58"/>
      <c r="H7" s="58"/>
      <c r="I7" s="58"/>
      <c r="J7" s="58"/>
      <c r="K7" s="58"/>
      <c r="L7" s="58"/>
      <c r="M7" s="58"/>
      <c r="N7" s="59"/>
    </row>
    <row r="8" spans="1:16" s="84" customFormat="1" ht="19.95" customHeight="1" x14ac:dyDescent="0.2">
      <c r="B8" s="85"/>
      <c r="C8" s="86" t="s">
        <v>99</v>
      </c>
      <c r="D8" s="87" t="s">
        <v>29</v>
      </c>
      <c r="E8" s="78" t="str">
        <f>IF(E$6="","",'4) Ajánlattevői_adatok'!E$47)</f>
        <v/>
      </c>
      <c r="F8" s="78" t="str">
        <f>IF(F$6="","",'4) Ajánlattevői_adatok'!F$47)</f>
        <v/>
      </c>
      <c r="G8" s="78" t="str">
        <f>IF(G$6="","",'4) Ajánlattevői_adatok'!G$47)</f>
        <v/>
      </c>
      <c r="H8" s="78" t="str">
        <f>IF(H$6="","",'4) Ajánlattevői_adatok'!H$47)</f>
        <v/>
      </c>
      <c r="I8" s="78" t="str">
        <f>IF(I$6="","",'4) Ajánlattevői_adatok'!I$47)</f>
        <v/>
      </c>
      <c r="J8" s="78" t="str">
        <f>IF(J$6="","",'4) Ajánlattevői_adatok'!J$47)</f>
        <v/>
      </c>
      <c r="K8" s="78" t="str">
        <f>IF(K$6="","",'4) Ajánlattevői_adatok'!K$47)</f>
        <v/>
      </c>
      <c r="L8" s="78" t="str">
        <f>IF(L$6="","",'4) Ajánlattevői_adatok'!L$47)</f>
        <v/>
      </c>
      <c r="M8" s="78" t="str">
        <f>IF(M$6="","",'4) Ajánlattevői_adatok'!M$47)</f>
        <v/>
      </c>
      <c r="N8" s="78" t="str">
        <f>IF(N$6="","",'4) Ajánlattevői_adatok'!N$47)</f>
        <v/>
      </c>
      <c r="O8" s="88"/>
      <c r="P8" s="88"/>
    </row>
    <row r="9" spans="1:16" s="84" customFormat="1" ht="19.95" customHeight="1" x14ac:dyDescent="0.2">
      <c r="A9" s="88"/>
      <c r="B9" s="85"/>
      <c r="C9" s="86" t="s">
        <v>100</v>
      </c>
      <c r="D9" s="216" t="s">
        <v>29</v>
      </c>
      <c r="E9" s="89" t="str">
        <f>IF(E$6="","",IF('4) Ajánlattevői_adatok'!E$44=0,'4) Ajánlattevői_adatok'!E$47,'4) Ajánlattevői_adatok'!E$47/'4) Ajánlattevői_adatok'!E$48))</f>
        <v/>
      </c>
      <c r="F9" s="89" t="str">
        <f>IF(F$6="","",IF('4) Ajánlattevői_adatok'!F$44=0,'4) Ajánlattevői_adatok'!F$47,'4) Ajánlattevői_adatok'!F$47/'4) Ajánlattevői_adatok'!F$48))</f>
        <v/>
      </c>
      <c r="G9" s="89" t="str">
        <f>IF(G$6="","",IF('4) Ajánlattevői_adatok'!G$44=0,'4) Ajánlattevői_adatok'!G$47,'4) Ajánlattevői_adatok'!G$47/'4) Ajánlattevői_adatok'!G$48))</f>
        <v/>
      </c>
      <c r="H9" s="89" t="str">
        <f>IF(H$6="","",IF('4) Ajánlattevői_adatok'!H$44=0,'4) Ajánlattevői_adatok'!H$47,'4) Ajánlattevői_adatok'!H$47/'4) Ajánlattevői_adatok'!H$48))</f>
        <v/>
      </c>
      <c r="I9" s="89" t="str">
        <f>IF(I$6="","",IF('4) Ajánlattevői_adatok'!I$44=0,'4) Ajánlattevői_adatok'!I$47,'4) Ajánlattevői_adatok'!I$47/'4) Ajánlattevői_adatok'!I$48))</f>
        <v/>
      </c>
      <c r="J9" s="89" t="str">
        <f>IF(J$6="","",IF('4) Ajánlattevői_adatok'!J$44=0,'4) Ajánlattevői_adatok'!J$47,'4) Ajánlattevői_adatok'!J$47/'4) Ajánlattevői_adatok'!J$48))</f>
        <v/>
      </c>
      <c r="K9" s="89" t="str">
        <f>IF(K$6="","",IF('4) Ajánlattevői_adatok'!K$44=0,'4) Ajánlattevői_adatok'!K$47,'4) Ajánlattevői_adatok'!K$47/'4) Ajánlattevői_adatok'!K$48))</f>
        <v/>
      </c>
      <c r="L9" s="89" t="str">
        <f>IF(L$6="","",IF('4) Ajánlattevői_adatok'!L$44=0,'4) Ajánlattevői_adatok'!L$47,'4) Ajánlattevői_adatok'!L$47/'4) Ajánlattevői_adatok'!L$48))</f>
        <v/>
      </c>
      <c r="M9" s="89" t="str">
        <f>IF(M$6="","",IF('4) Ajánlattevői_adatok'!M$44=0,'4) Ajánlattevői_adatok'!M$47,'4) Ajánlattevői_adatok'!M$47/'4) Ajánlattevői_adatok'!M$48))</f>
        <v/>
      </c>
      <c r="N9" s="89" t="str">
        <f>IF(N$6="","",IF('4) Ajánlattevői_adatok'!N$44=0,'4) Ajánlattevői_adatok'!N$47,'4) Ajánlattevői_adatok'!N$47/'4) Ajánlattevői_adatok'!N$48))</f>
        <v/>
      </c>
      <c r="O9" s="88"/>
      <c r="P9" s="88"/>
    </row>
    <row r="10" spans="1:16" s="94" customFormat="1" ht="19.95" customHeight="1" x14ac:dyDescent="0.2">
      <c r="A10" s="90"/>
      <c r="B10" s="91"/>
      <c r="C10" s="92" t="s">
        <v>72</v>
      </c>
      <c r="D10" s="142" t="s">
        <v>76</v>
      </c>
      <c r="E10" s="141" t="str">
        <f>IF(E$6="","",E$9*365*'3) Ajánlatkérői_adatok'!E$18*'3) Ajánlatkérői_adatok'!E$21)</f>
        <v/>
      </c>
      <c r="F10" s="79" t="str">
        <f>IF(F$6="","",F$9*365*'3) Ajánlatkérői_adatok'!F$18*'3) Ajánlatkérői_adatok'!F$21)</f>
        <v/>
      </c>
      <c r="G10" s="79" t="str">
        <f>IF(G$6="","",G$9*365*'3) Ajánlatkérői_adatok'!G$18*'3) Ajánlatkérői_adatok'!G$21)</f>
        <v/>
      </c>
      <c r="H10" s="79" t="str">
        <f>IF(H$6="","",H$9*365*'3) Ajánlatkérői_adatok'!H$18*'3) Ajánlatkérői_adatok'!H$21)</f>
        <v/>
      </c>
      <c r="I10" s="79" t="str">
        <f>IF(I$6="","",I$9*365*'3) Ajánlatkérői_adatok'!I$18*'3) Ajánlatkérői_adatok'!I$21)</f>
        <v/>
      </c>
      <c r="J10" s="79" t="str">
        <f>IF(J$6="","",J$9*365*'3) Ajánlatkérői_adatok'!J$18*'3) Ajánlatkérői_adatok'!J$21)</f>
        <v/>
      </c>
      <c r="K10" s="79" t="str">
        <f>IF(K$6="","",K$9*365*'3) Ajánlatkérői_adatok'!K$18*'3) Ajánlatkérői_adatok'!K$21)</f>
        <v/>
      </c>
      <c r="L10" s="79" t="str">
        <f>IF(L$6="","",L$9*365*'3) Ajánlatkérői_adatok'!L$18*'3) Ajánlatkérői_adatok'!L$21)</f>
        <v/>
      </c>
      <c r="M10" s="79" t="str">
        <f>IF(M$6="","",M$9*365*'3) Ajánlatkérői_adatok'!M$18*'3) Ajánlatkérői_adatok'!M$21)</f>
        <v/>
      </c>
      <c r="N10" s="79" t="str">
        <f>IF(N$6="","",N$9*365*'3) Ajánlatkérői_adatok'!N$18*'3) Ajánlatkérői_adatok'!N$21)</f>
        <v/>
      </c>
      <c r="O10" s="88"/>
      <c r="P10" s="90"/>
    </row>
    <row r="11" spans="1:16" s="94" customFormat="1" ht="19.95" customHeight="1" x14ac:dyDescent="0.2">
      <c r="A11" s="90"/>
      <c r="B11" s="91"/>
      <c r="C11" s="92" t="s">
        <v>172</v>
      </c>
      <c r="D11" s="142" t="str">
        <f>'3) Ajánlatkérői_adatok'!$E$11&amp;"/év"</f>
        <v>HUF/év</v>
      </c>
      <c r="E11" s="141" t="str">
        <f>IF(E$6="","",E$10*'3) Ajánlatkérői_adatok'!E$16)</f>
        <v/>
      </c>
      <c r="F11" s="79" t="str">
        <f>IF(F$6="","",F$10*'3) Ajánlatkérői_adatok'!F$16)</f>
        <v/>
      </c>
      <c r="G11" s="79" t="str">
        <f>IF(G$6="","",G$10*'3) Ajánlatkérői_adatok'!G$16)</f>
        <v/>
      </c>
      <c r="H11" s="79" t="str">
        <f>IF(H$6="","",H$10*'3) Ajánlatkérői_adatok'!H$16)</f>
        <v/>
      </c>
      <c r="I11" s="79" t="str">
        <f>IF(I$6="","",I$10*'3) Ajánlatkérői_adatok'!I$16)</f>
        <v/>
      </c>
      <c r="J11" s="79" t="str">
        <f>IF(J$6="","",J$10*'3) Ajánlatkérői_adatok'!J$16)</f>
        <v/>
      </c>
      <c r="K11" s="79" t="str">
        <f>IF(K$6="","",K$10*'3) Ajánlatkérői_adatok'!K$16)</f>
        <v/>
      </c>
      <c r="L11" s="79" t="str">
        <f>IF(L$6="","",L$10*'3) Ajánlatkérői_adatok'!L$16)</f>
        <v/>
      </c>
      <c r="M11" s="79" t="str">
        <f>IF(M$6="","",M$10*'3) Ajánlatkérői_adatok'!M$16)</f>
        <v/>
      </c>
      <c r="N11" s="79" t="str">
        <f>IF(N$6="","",N$10*'3) Ajánlatkérői_adatok'!N$16)</f>
        <v/>
      </c>
      <c r="O11" s="88"/>
      <c r="P11" s="90"/>
    </row>
    <row r="12" spans="1:16" s="9" customFormat="1" ht="19.95" customHeight="1" x14ac:dyDescent="0.2">
      <c r="D12" s="142"/>
      <c r="E12" s="58"/>
      <c r="F12" s="58"/>
      <c r="G12" s="58"/>
      <c r="H12" s="58"/>
      <c r="I12" s="58"/>
      <c r="J12" s="58"/>
      <c r="K12" s="58"/>
      <c r="L12" s="58"/>
      <c r="M12" s="58"/>
      <c r="N12" s="59"/>
    </row>
    <row r="13" spans="1:16" s="9" customFormat="1" ht="19.95" customHeight="1" x14ac:dyDescent="0.2">
      <c r="C13" s="47" t="s">
        <v>121</v>
      </c>
      <c r="D13" s="87"/>
      <c r="E13" s="58"/>
      <c r="F13" s="58"/>
      <c r="G13" s="58"/>
      <c r="H13" s="58"/>
      <c r="I13" s="58"/>
      <c r="J13" s="58"/>
      <c r="K13" s="58"/>
      <c r="L13" s="58"/>
      <c r="M13" s="58"/>
      <c r="N13" s="59"/>
    </row>
    <row r="14" spans="1:16" s="9" customFormat="1" ht="19.95" customHeight="1" x14ac:dyDescent="0.2">
      <c r="C14" s="81" t="s">
        <v>48</v>
      </c>
      <c r="D14" s="93" t="str">
        <f>'3) Ajánlatkérői_adatok'!$E$11</f>
        <v>HUF</v>
      </c>
      <c r="E14" s="80" t="str">
        <f>IF(E$6="","",'7) LCC Számítás'!$B8)</f>
        <v/>
      </c>
      <c r="F14" s="80" t="str">
        <f>IF(F$6="","",'7) LCC Számítás'!$B19)</f>
        <v/>
      </c>
      <c r="G14" s="80" t="str">
        <f>IF(G$6="","",'7) LCC Számítás'!$B30)</f>
        <v/>
      </c>
      <c r="H14" s="80" t="str">
        <f>IF(H$6="","",'7) LCC Számítás'!$B41)</f>
        <v/>
      </c>
      <c r="I14" s="80" t="str">
        <f>IF(I$6="","",'7) LCC Számítás'!$B52)</f>
        <v/>
      </c>
      <c r="J14" s="80" t="str">
        <f>IF(J$6="","",'7) LCC Számítás'!$B63)</f>
        <v/>
      </c>
      <c r="K14" s="80" t="str">
        <f>IF(K$6="","",'7) LCC Számítás'!$B74)</f>
        <v/>
      </c>
      <c r="L14" s="80" t="str">
        <f>IF(L$6="","",'7) LCC Számítás'!$B85)</f>
        <v/>
      </c>
      <c r="M14" s="80" t="str">
        <f>IF(M$6="","",'7) LCC Számítás'!$B96)</f>
        <v/>
      </c>
      <c r="N14" s="80" t="str">
        <f>IF(N$6="","",'7) LCC Számítás'!$B107)</f>
        <v/>
      </c>
      <c r="P14" s="16"/>
    </row>
    <row r="15" spans="1:16" s="9" customFormat="1" ht="19.95" customHeight="1" x14ac:dyDescent="0.2">
      <c r="C15" s="81" t="s">
        <v>49</v>
      </c>
      <c r="D15" s="93" t="str">
        <f>'3) Ajánlatkérői_adatok'!$E$11</f>
        <v>HUF</v>
      </c>
      <c r="E15" s="80" t="str">
        <f>IF(E$6="","",'7) LCC Számítás'!$B9)</f>
        <v/>
      </c>
      <c r="F15" s="80" t="str">
        <f>IF(F$6="","",'7) LCC Számítás'!$B20)</f>
        <v/>
      </c>
      <c r="G15" s="80" t="str">
        <f>IF(G$6="","",'7) LCC Számítás'!$B31)</f>
        <v/>
      </c>
      <c r="H15" s="80" t="str">
        <f>IF(H$6="","",'7) LCC Számítás'!$B42)</f>
        <v/>
      </c>
      <c r="I15" s="80" t="str">
        <f>IF(I$6="","",'7) LCC Számítás'!$B53)</f>
        <v/>
      </c>
      <c r="J15" s="80" t="str">
        <f>IF(J$6="","",'7) LCC Számítás'!$B64)</f>
        <v/>
      </c>
      <c r="K15" s="80" t="str">
        <f>IF(K$6="","",'7) LCC Számítás'!$B75)</f>
        <v/>
      </c>
      <c r="L15" s="80" t="str">
        <f>IF(L$6="","",'7) LCC Számítás'!$B86)</f>
        <v/>
      </c>
      <c r="M15" s="80" t="str">
        <f>IF(M$6="","",'7) LCC Számítás'!$B97)</f>
        <v/>
      </c>
      <c r="N15" s="80" t="str">
        <f>IF(N$6="","",'7) LCC Számítás'!$B108)</f>
        <v/>
      </c>
    </row>
    <row r="16" spans="1:16" s="9" customFormat="1" ht="19.95" customHeight="1" x14ac:dyDescent="0.2">
      <c r="C16" s="81" t="s">
        <v>50</v>
      </c>
      <c r="D16" s="93" t="str">
        <f>'3) Ajánlatkérői_adatok'!$E$11</f>
        <v>HUF</v>
      </c>
      <c r="E16" s="80" t="str">
        <f>IF(E$6="","",'7) LCC Számítás'!$B10)</f>
        <v/>
      </c>
      <c r="F16" s="80" t="str">
        <f>IF(F$6="","",'7) LCC Számítás'!$B21)</f>
        <v/>
      </c>
      <c r="G16" s="80" t="str">
        <f>IF(G$6="","",'7) LCC Számítás'!$B32)</f>
        <v/>
      </c>
      <c r="H16" s="80" t="str">
        <f>IF(H$6="","",'7) LCC Számítás'!$B43)</f>
        <v/>
      </c>
      <c r="I16" s="80" t="str">
        <f>IF(I$6="","",'7) LCC Számítás'!$B54)</f>
        <v/>
      </c>
      <c r="J16" s="80" t="str">
        <f>IF(J$6="","",'7) LCC Számítás'!$B65)</f>
        <v/>
      </c>
      <c r="K16" s="80" t="str">
        <f>IF(K$6="","",'7) LCC Számítás'!$B76)</f>
        <v/>
      </c>
      <c r="L16" s="80" t="str">
        <f>IF(L$6="","",'7) LCC Számítás'!$B87)</f>
        <v/>
      </c>
      <c r="M16" s="80" t="str">
        <f>IF(M$6="","",'7) LCC Számítás'!$B98)</f>
        <v/>
      </c>
      <c r="N16" s="80" t="str">
        <f>IF(N$6="","",'7) LCC Számítás'!$B109)</f>
        <v/>
      </c>
    </row>
    <row r="17" spans="3:14" s="9" customFormat="1" ht="19.95" customHeight="1" x14ac:dyDescent="0.2">
      <c r="C17" s="81" t="s">
        <v>68</v>
      </c>
      <c r="D17" s="93" t="str">
        <f>'3) Ajánlatkérői_adatok'!$E$11</f>
        <v>HUF</v>
      </c>
      <c r="E17" s="80" t="str">
        <f>IF(E$6="","",'7) LCC Számítás'!$B11)</f>
        <v/>
      </c>
      <c r="F17" s="80" t="str">
        <f>IF(F$6="","",'7) LCC Számítás'!$B22)</f>
        <v/>
      </c>
      <c r="G17" s="80" t="str">
        <f>IF(G$6="","",'7) LCC Számítás'!$B33)</f>
        <v/>
      </c>
      <c r="H17" s="80" t="str">
        <f>IF(H$6="","",'7) LCC Számítás'!$B44)</f>
        <v/>
      </c>
      <c r="I17" s="80" t="str">
        <f>IF(I$6="","",'7) LCC Számítás'!$B55)</f>
        <v/>
      </c>
      <c r="J17" s="80" t="str">
        <f>IF(J$6="","",'7) LCC Számítás'!$B66)</f>
        <v/>
      </c>
      <c r="K17" s="80" t="str">
        <f>IF(K$6="","",'7) LCC Számítás'!$B77)</f>
        <v/>
      </c>
      <c r="L17" s="80" t="str">
        <f>IF(L$6="","",'7) LCC Számítás'!$B88)</f>
        <v/>
      </c>
      <c r="M17" s="80" t="str">
        <f>IF(M$6="","",'7) LCC Számítás'!$B99)</f>
        <v/>
      </c>
      <c r="N17" s="80" t="str">
        <f>IF(N$6="","",'7) LCC Számítás'!$B110)</f>
        <v/>
      </c>
    </row>
    <row r="18" spans="3:14" s="9" customFormat="1" ht="19.95" customHeight="1" x14ac:dyDescent="0.2">
      <c r="C18" s="81" t="s">
        <v>36</v>
      </c>
      <c r="D18" s="93" t="str">
        <f>'3) Ajánlatkérői_adatok'!$E$11</f>
        <v>HUF</v>
      </c>
      <c r="E18" s="80" t="str">
        <f>IF(E$6="","",'7) LCC Számítás'!$B12)</f>
        <v/>
      </c>
      <c r="F18" s="80" t="str">
        <f>IF(F$6="","",'7) LCC Számítás'!$B23)</f>
        <v/>
      </c>
      <c r="G18" s="80" t="str">
        <f>IF(G$6="","",'7) LCC Számítás'!$B34)</f>
        <v/>
      </c>
      <c r="H18" s="80" t="str">
        <f>IF(H$6="","",'7) LCC Számítás'!$B45)</f>
        <v/>
      </c>
      <c r="I18" s="80" t="str">
        <f>IF(I$6="","",'7) LCC Számítás'!$B56)</f>
        <v/>
      </c>
      <c r="J18" s="80" t="str">
        <f>IF(J$6="","",'7) LCC Számítás'!$B67)</f>
        <v/>
      </c>
      <c r="K18" s="80" t="str">
        <f>IF(K$6="","",'7) LCC Számítás'!$B78)</f>
        <v/>
      </c>
      <c r="L18" s="80" t="str">
        <f>IF(L$6="","",'7) LCC Számítás'!$B89)</f>
        <v/>
      </c>
      <c r="M18" s="80" t="str">
        <f>IF(M$6="","",'7) LCC Számítás'!$B100)</f>
        <v/>
      </c>
      <c r="N18" s="80" t="str">
        <f>IF(N$6="","",'7) LCC Számítás'!$B111)</f>
        <v/>
      </c>
    </row>
    <row r="19" spans="3:14" s="9" customFormat="1" ht="19.95" customHeight="1" x14ac:dyDescent="0.2">
      <c r="C19" s="81" t="s">
        <v>37</v>
      </c>
      <c r="D19" s="93" t="str">
        <f>'3) Ajánlatkérői_adatok'!$E$11</f>
        <v>HUF</v>
      </c>
      <c r="E19" s="80" t="str">
        <f>IF(E$6="","",'7) LCC Számítás'!$B13)</f>
        <v/>
      </c>
      <c r="F19" s="80" t="str">
        <f>IF(F$6="","",'7) LCC Számítás'!$B24)</f>
        <v/>
      </c>
      <c r="G19" s="80" t="str">
        <f>IF(G$6="","",'7) LCC Számítás'!$B35)</f>
        <v/>
      </c>
      <c r="H19" s="80" t="str">
        <f>IF(H$6="","",'7) LCC Számítás'!$B46)</f>
        <v/>
      </c>
      <c r="I19" s="80" t="str">
        <f>IF(I$6="","",'7) LCC Számítás'!$B57)</f>
        <v/>
      </c>
      <c r="J19" s="80" t="str">
        <f>IF(J$6="","",'7) LCC Számítás'!$B68)</f>
        <v/>
      </c>
      <c r="K19" s="80" t="str">
        <f>IF(K$6="","",'7) LCC Számítás'!$B79)</f>
        <v/>
      </c>
      <c r="L19" s="80" t="str">
        <f>IF(L$6="","",'7) LCC Számítás'!$B90)</f>
        <v/>
      </c>
      <c r="M19" s="80" t="str">
        <f>IF(M$6="","",'7) LCC Számítás'!$B101)</f>
        <v/>
      </c>
      <c r="N19" s="80" t="str">
        <f>IF(N$6="","",'7) LCC Számítás'!$B112)</f>
        <v/>
      </c>
    </row>
    <row r="20" spans="3:14" s="119" customFormat="1" ht="19.95" customHeight="1" x14ac:dyDescent="0.2">
      <c r="C20" s="123" t="s">
        <v>127</v>
      </c>
      <c r="D20" s="124" t="str">
        <f>'3) Ajánlatkérői_adatok'!$E$11</f>
        <v>HUF</v>
      </c>
      <c r="E20" s="118" t="str">
        <f>IF(E$6="","",SUM(E$14:E$19))</f>
        <v/>
      </c>
      <c r="F20" s="118" t="str">
        <f t="shared" ref="F20:N20" si="0">IF(F$6="","",SUM(F$14:F$19))</f>
        <v/>
      </c>
      <c r="G20" s="118" t="str">
        <f t="shared" si="0"/>
        <v/>
      </c>
      <c r="H20" s="118" t="str">
        <f t="shared" si="0"/>
        <v/>
      </c>
      <c r="I20" s="118" t="str">
        <f t="shared" si="0"/>
        <v/>
      </c>
      <c r="J20" s="118" t="str">
        <f t="shared" si="0"/>
        <v/>
      </c>
      <c r="K20" s="118" t="str">
        <f t="shared" si="0"/>
        <v/>
      </c>
      <c r="L20" s="118" t="str">
        <f t="shared" si="0"/>
        <v/>
      </c>
      <c r="M20" s="118" t="str">
        <f t="shared" si="0"/>
        <v/>
      </c>
      <c r="N20" s="118" t="str">
        <f t="shared" si="0"/>
        <v/>
      </c>
    </row>
    <row r="21" spans="3:14" s="9" customFormat="1" ht="19.95" customHeight="1" x14ac:dyDescent="0.2">
      <c r="C21" s="36"/>
      <c r="D21" s="10"/>
      <c r="E21" s="60"/>
      <c r="F21" s="60"/>
      <c r="G21" s="60"/>
      <c r="H21" s="60"/>
      <c r="I21" s="60"/>
      <c r="J21" s="60"/>
      <c r="K21" s="60"/>
      <c r="L21" s="60"/>
      <c r="M21" s="60"/>
      <c r="N21" s="61"/>
    </row>
    <row r="22" spans="3:14" s="9" customFormat="1" ht="19.95" customHeight="1" x14ac:dyDescent="0.2">
      <c r="C22" s="125" t="s">
        <v>124</v>
      </c>
      <c r="D22" s="126" t="s">
        <v>126</v>
      </c>
      <c r="E22" s="80" t="str">
        <f>IF(E$6="","",'7) LCC Számítás'!$C$13/'6) Referencia adatok'!$D$20)</f>
        <v/>
      </c>
      <c r="F22" s="80" t="str">
        <f>IF(F$6="","",'7) LCC Számítás'!$C$24/'6) Referencia adatok'!$D$20)</f>
        <v/>
      </c>
      <c r="G22" s="80" t="str">
        <f>IF(G$6="","",'7) LCC Számítás'!$C$35/'6) Referencia adatok'!$D$20)</f>
        <v/>
      </c>
      <c r="H22" s="80" t="str">
        <f>IF(H$6="","",'7) LCC Számítás'!$C$46/'6) Referencia adatok'!$D$20)</f>
        <v/>
      </c>
      <c r="I22" s="80" t="str">
        <f>IF(I$6="","",'7) LCC Számítás'!$C$57/'6) Referencia adatok'!$D$20)</f>
        <v/>
      </c>
      <c r="J22" s="80" t="str">
        <f>IF(J$6="","",'7) LCC Számítás'!$C$68/'6) Referencia adatok'!$D$20)</f>
        <v/>
      </c>
      <c r="K22" s="80" t="str">
        <f>IF(K$6="","",'7) LCC Számítás'!$C$79/'6) Referencia adatok'!$D$20)</f>
        <v/>
      </c>
      <c r="L22" s="80" t="str">
        <f>IF(L$6="","",'7) LCC Számítás'!$C$90/'6) Referencia adatok'!$D$20)</f>
        <v/>
      </c>
      <c r="M22" s="80" t="str">
        <f>IF(M$6="","",'7) LCC Számítás'!$C$101/'6) Referencia adatok'!$D$20)</f>
        <v/>
      </c>
      <c r="N22" s="80" t="str">
        <f>IF(N$6="","",'7) LCC Számítás'!$C$112/'6) Referencia adatok'!$D$20)</f>
        <v/>
      </c>
    </row>
    <row r="23" spans="3:14" s="9" customFormat="1" ht="19.95" customHeight="1" x14ac:dyDescent="0.2">
      <c r="C23" s="127" t="s">
        <v>125</v>
      </c>
      <c r="D23" s="128" t="str">
        <f>'3) Ajánlatkérői_adatok'!$E$11&amp;"/év"</f>
        <v>HUF/év</v>
      </c>
      <c r="E23" s="80" t="str">
        <f>IF(E$6="","",'7) LCC Számítás'!$C$13)</f>
        <v/>
      </c>
      <c r="F23" s="80" t="str">
        <f>IF(F$6="","",'7) LCC Számítás'!$C$24)</f>
        <v/>
      </c>
      <c r="G23" s="80" t="str">
        <f>IF(G$6="","",'7) LCC Számítás'!$C$35)</f>
        <v/>
      </c>
      <c r="H23" s="80" t="str">
        <f>IF(H$6="","",'7) LCC Számítás'!$C$46)</f>
        <v/>
      </c>
      <c r="I23" s="80" t="str">
        <f>IF(I$6="","",'7) LCC Számítás'!$C$57)</f>
        <v/>
      </c>
      <c r="J23" s="80" t="str">
        <f>IF(J$6="","",'7) LCC Számítás'!$C$68)</f>
        <v/>
      </c>
      <c r="K23" s="80" t="str">
        <f>IF(K$6="","",'7) LCC Számítás'!$C$79)</f>
        <v/>
      </c>
      <c r="L23" s="80" t="str">
        <f>IF(L$6="","",'7) LCC Számítás'!$C$90)</f>
        <v/>
      </c>
      <c r="M23" s="80" t="str">
        <f>IF(M$6="","",'7) LCC Számítás'!$C$101)</f>
        <v/>
      </c>
      <c r="N23" s="80" t="str">
        <f>IF(N$6="","",'7) LCC Számítás'!$C$112)</f>
        <v/>
      </c>
    </row>
    <row r="24" spans="3:14" s="9" customFormat="1" ht="19.95" customHeight="1" x14ac:dyDescent="0.2">
      <c r="C24" s="36"/>
      <c r="D24" s="10"/>
      <c r="E24" s="60"/>
      <c r="F24" s="60"/>
      <c r="G24" s="60"/>
      <c r="H24" s="60"/>
      <c r="I24" s="60"/>
      <c r="J24" s="60"/>
      <c r="K24" s="60"/>
      <c r="L24" s="60"/>
      <c r="M24" s="60"/>
      <c r="N24" s="61"/>
    </row>
    <row r="25" spans="3:14" s="9" customFormat="1" ht="19.95" customHeight="1" x14ac:dyDescent="0.2">
      <c r="D25" s="10"/>
      <c r="E25" s="60"/>
      <c r="F25" s="60" t="s">
        <v>112</v>
      </c>
      <c r="G25" s="60"/>
      <c r="H25" s="60"/>
      <c r="I25" s="60"/>
      <c r="J25" s="60"/>
      <c r="K25" s="60"/>
      <c r="L25" s="60"/>
      <c r="M25" s="60"/>
      <c r="N25" s="61"/>
    </row>
    <row r="26" spans="3:14" s="9" customFormat="1" ht="19.95" customHeight="1" x14ac:dyDescent="0.2">
      <c r="C26" s="130" t="s">
        <v>122</v>
      </c>
      <c r="D26" s="131"/>
      <c r="E26" s="132"/>
      <c r="F26" s="60"/>
      <c r="G26" s="60"/>
      <c r="H26" s="60"/>
      <c r="I26" s="60"/>
      <c r="J26" s="60"/>
      <c r="K26" s="60"/>
      <c r="L26" s="60"/>
      <c r="M26" s="60"/>
      <c r="N26" s="61"/>
    </row>
    <row r="27" spans="3:14" s="9" customFormat="1" ht="19.95" customHeight="1" x14ac:dyDescent="0.2">
      <c r="C27" s="82" t="s">
        <v>51</v>
      </c>
      <c r="D27" s="93" t="str">
        <f>'3) Ajánlatkérői_adatok'!$E$11</f>
        <v>HUF</v>
      </c>
      <c r="E27" s="129" t="str">
        <f t="shared" ref="E27:E33" si="1">IF(E$6="","",SUM($E14:$N14))</f>
        <v/>
      </c>
      <c r="F27" s="62"/>
      <c r="G27" s="62"/>
      <c r="H27" s="62"/>
      <c r="I27" s="62"/>
      <c r="J27" s="62"/>
      <c r="K27" s="62"/>
      <c r="L27" s="62"/>
      <c r="M27" s="62"/>
      <c r="N27" s="63"/>
    </row>
    <row r="28" spans="3:14" s="9" customFormat="1" ht="19.95" customHeight="1" x14ac:dyDescent="0.2">
      <c r="C28" s="82" t="s">
        <v>52</v>
      </c>
      <c r="D28" s="93" t="str">
        <f>'3) Ajánlatkérői_adatok'!$E$11</f>
        <v>HUF</v>
      </c>
      <c r="E28" s="129" t="str">
        <f t="shared" si="1"/>
        <v/>
      </c>
      <c r="F28" s="62"/>
      <c r="G28" s="62"/>
      <c r="H28" s="62"/>
      <c r="I28" s="62"/>
      <c r="J28" s="62"/>
      <c r="K28" s="62"/>
      <c r="L28" s="62"/>
      <c r="M28" s="62"/>
      <c r="N28" s="63"/>
    </row>
    <row r="29" spans="3:14" s="9" customFormat="1" ht="19.95" customHeight="1" x14ac:dyDescent="0.2">
      <c r="C29" s="82" t="s">
        <v>53</v>
      </c>
      <c r="D29" s="93" t="str">
        <f>'3) Ajánlatkérői_adatok'!$E$11</f>
        <v>HUF</v>
      </c>
      <c r="E29" s="129" t="str">
        <f t="shared" si="1"/>
        <v/>
      </c>
      <c r="F29" s="62"/>
      <c r="G29" s="62"/>
      <c r="H29" s="62"/>
      <c r="I29" s="62"/>
      <c r="J29" s="62"/>
      <c r="K29" s="62"/>
      <c r="L29" s="62"/>
      <c r="M29" s="62"/>
      <c r="N29" s="63"/>
    </row>
    <row r="30" spans="3:14" s="9" customFormat="1" ht="19.95" customHeight="1" x14ac:dyDescent="0.2">
      <c r="C30" s="82" t="s">
        <v>117</v>
      </c>
      <c r="D30" s="93" t="str">
        <f>'3) Ajánlatkérői_adatok'!$E$11</f>
        <v>HUF</v>
      </c>
      <c r="E30" s="129" t="str">
        <f t="shared" si="1"/>
        <v/>
      </c>
      <c r="F30" s="62"/>
      <c r="G30" s="62"/>
      <c r="H30" s="62"/>
      <c r="I30" s="62"/>
      <c r="J30" s="62"/>
      <c r="K30" s="62"/>
      <c r="L30" s="62"/>
      <c r="M30" s="62"/>
      <c r="N30" s="63"/>
    </row>
    <row r="31" spans="3:14" s="9" customFormat="1" ht="19.95" customHeight="1" x14ac:dyDescent="0.2">
      <c r="C31" s="82" t="s">
        <v>38</v>
      </c>
      <c r="D31" s="93" t="str">
        <f>'3) Ajánlatkérői_adatok'!$E$11</f>
        <v>HUF</v>
      </c>
      <c r="E31" s="129" t="str">
        <f t="shared" si="1"/>
        <v/>
      </c>
      <c r="F31" s="62"/>
      <c r="G31" s="62"/>
      <c r="H31" s="62"/>
      <c r="I31" s="62"/>
      <c r="J31" s="62"/>
      <c r="K31" s="62"/>
      <c r="L31" s="62"/>
      <c r="M31" s="62"/>
      <c r="N31" s="63"/>
    </row>
    <row r="32" spans="3:14" s="9" customFormat="1" ht="19.95" customHeight="1" x14ac:dyDescent="0.2">
      <c r="C32" s="82" t="s">
        <v>39</v>
      </c>
      <c r="D32" s="93" t="str">
        <f>'3) Ajánlatkérői_adatok'!$E$11</f>
        <v>HUF</v>
      </c>
      <c r="E32" s="129" t="str">
        <f t="shared" si="1"/>
        <v/>
      </c>
      <c r="F32" s="62"/>
      <c r="G32" s="62"/>
      <c r="H32" s="62"/>
      <c r="I32" s="62"/>
      <c r="J32" s="62"/>
      <c r="K32" s="62"/>
      <c r="L32" s="62"/>
      <c r="M32" s="62"/>
      <c r="N32" s="63"/>
    </row>
    <row r="33" spans="2:15 1030:1032" s="9" customFormat="1" ht="19.95" customHeight="1" x14ac:dyDescent="0.2">
      <c r="C33" s="37" t="s">
        <v>75</v>
      </c>
      <c r="D33" s="93" t="str">
        <f>'3) Ajánlatkérői_adatok'!$E$11</f>
        <v>HUF</v>
      </c>
      <c r="E33" s="133" t="str">
        <f t="shared" si="1"/>
        <v/>
      </c>
      <c r="F33" s="95"/>
      <c r="G33" s="64"/>
      <c r="H33" s="64"/>
      <c r="I33" s="64"/>
      <c r="J33" s="64"/>
      <c r="K33" s="64"/>
      <c r="L33" s="64"/>
      <c r="M33" s="64"/>
      <c r="N33" s="65"/>
    </row>
    <row r="34" spans="2:15 1030:1032" s="9" customFormat="1" ht="19.95" customHeight="1" x14ac:dyDescent="0.2">
      <c r="C34" s="36"/>
      <c r="D34" s="10"/>
      <c r="E34" s="60"/>
      <c r="F34" s="64"/>
      <c r="G34" s="64"/>
      <c r="H34" s="64"/>
      <c r="I34" s="64"/>
      <c r="J34" s="64"/>
      <c r="K34" s="64"/>
      <c r="L34" s="64"/>
      <c r="M34" s="64"/>
      <c r="N34" s="65"/>
    </row>
    <row r="35" spans="2:15 1030:1032" s="9" customFormat="1" ht="19.95" customHeight="1" x14ac:dyDescent="0.2">
      <c r="C35" s="37" t="s">
        <v>118</v>
      </c>
      <c r="D35" s="10" t="s">
        <v>76</v>
      </c>
      <c r="E35" s="80" t="str">
        <f>IF(E$6="","",SUM($E10:$N10))</f>
        <v/>
      </c>
      <c r="F35" s="64"/>
      <c r="G35" s="64"/>
      <c r="H35" s="64"/>
      <c r="I35" s="64"/>
      <c r="J35" s="64"/>
      <c r="K35" s="64"/>
      <c r="L35" s="64"/>
      <c r="M35" s="64"/>
      <c r="N35" s="65"/>
    </row>
    <row r="36" spans="2:15 1030:1032" s="9" customFormat="1" ht="19.95" customHeight="1" x14ac:dyDescent="0.2">
      <c r="C36" s="37" t="s">
        <v>119</v>
      </c>
      <c r="D36" s="10" t="s">
        <v>77</v>
      </c>
      <c r="E36" s="80" t="str">
        <f>IF(E$6="","",SUM($E22:$N22))</f>
        <v/>
      </c>
      <c r="F36" s="64"/>
      <c r="G36" s="64"/>
      <c r="H36" s="64"/>
      <c r="I36" s="64"/>
      <c r="J36" s="64"/>
      <c r="K36" s="64"/>
      <c r="L36" s="64"/>
      <c r="M36" s="64"/>
      <c r="N36" s="65"/>
    </row>
    <row r="37" spans="2:15 1030:1032" s="9" customFormat="1" ht="19.95" customHeight="1" x14ac:dyDescent="0.2">
      <c r="C37" s="37" t="s">
        <v>120</v>
      </c>
      <c r="D37" s="93" t="str">
        <f>'3) Ajánlatkérői_adatok'!$E$11&amp;"/év"</f>
        <v>HUF/év</v>
      </c>
      <c r="E37" s="80" t="str">
        <f>IF(E$6="","",SUM($E23:$N23))</f>
        <v/>
      </c>
      <c r="F37" s="64"/>
      <c r="G37" s="64"/>
      <c r="H37" s="64"/>
      <c r="I37" s="64"/>
      <c r="J37" s="64"/>
      <c r="K37" s="64"/>
      <c r="L37" s="64"/>
      <c r="M37" s="64"/>
      <c r="N37" s="65"/>
    </row>
    <row r="38" spans="2:15 1030:1032" s="9" customFormat="1" ht="19.95" customHeight="1" x14ac:dyDescent="0.2">
      <c r="C38" s="49"/>
      <c r="D38" s="10"/>
      <c r="E38" s="50"/>
      <c r="F38" s="58"/>
      <c r="G38" s="58"/>
      <c r="H38" s="58"/>
      <c r="I38" s="58"/>
      <c r="J38" s="58"/>
      <c r="K38" s="58"/>
      <c r="L38" s="58"/>
      <c r="M38" s="58"/>
      <c r="N38" s="59"/>
    </row>
    <row r="39" spans="2:15 1030:1032" s="9" customFormat="1" ht="19.95" customHeight="1" x14ac:dyDescent="0.2">
      <c r="C39" s="37" t="s">
        <v>40</v>
      </c>
      <c r="D39" s="10" t="s">
        <v>15</v>
      </c>
      <c r="E39" s="80" t="str">
        <f>IF(E$6="","",SUM('3) Ajánlatkérői_adatok'!$E21:$N21))</f>
        <v/>
      </c>
      <c r="F39" s="64"/>
      <c r="G39" s="64"/>
      <c r="H39" s="64"/>
      <c r="I39" s="64"/>
      <c r="J39" s="64"/>
      <c r="K39" s="64"/>
      <c r="L39" s="64"/>
      <c r="M39" s="64"/>
      <c r="N39" s="65"/>
    </row>
    <row r="40" spans="2:15 1030:1032" s="9" customFormat="1" ht="19.95" customHeight="1" x14ac:dyDescent="0.2">
      <c r="C40" s="38" t="s">
        <v>47</v>
      </c>
      <c r="D40" s="10" t="s">
        <v>15</v>
      </c>
      <c r="E40" s="80" t="str">
        <f>IF(E$6="","",SUM('3) Ajánlatkérői_adatok'!$E35:$N35)+SUM('3) Ajánlatkérői_adatok'!$E30:$N30))</f>
        <v/>
      </c>
      <c r="F40" s="64"/>
      <c r="G40" s="64"/>
      <c r="H40" s="64"/>
      <c r="I40" s="64"/>
      <c r="J40" s="64"/>
      <c r="K40" s="64"/>
      <c r="L40" s="64"/>
      <c r="M40" s="64"/>
      <c r="N40" s="65"/>
    </row>
    <row r="41" spans="2:15 1030:1032" s="7" customFormat="1" ht="19.95" customHeight="1" x14ac:dyDescent="0.2">
      <c r="C41" s="51"/>
      <c r="D41" s="39"/>
      <c r="E41" s="66"/>
      <c r="F41" s="66"/>
      <c r="G41" s="66"/>
      <c r="H41" s="66"/>
      <c r="I41" s="66"/>
      <c r="J41" s="66"/>
      <c r="K41" s="66"/>
      <c r="L41" s="66"/>
      <c r="M41" s="66"/>
      <c r="N41" s="67"/>
      <c r="AMP41" s="6"/>
      <c r="AMQ41" s="6"/>
      <c r="AMR41" s="6"/>
    </row>
    <row r="44" spans="2:15 1030:1032" s="9" customFormat="1" ht="19.95" customHeight="1" x14ac:dyDescent="0.2">
      <c r="C44" s="40" t="s">
        <v>16</v>
      </c>
      <c r="D44" s="17"/>
      <c r="E44" s="70"/>
      <c r="F44" s="70"/>
      <c r="G44" s="70"/>
      <c r="H44" s="70"/>
      <c r="I44" s="70"/>
      <c r="J44" s="70"/>
      <c r="K44" s="70"/>
      <c r="L44" s="70"/>
      <c r="M44" s="70"/>
      <c r="N44" s="71"/>
    </row>
    <row r="45" spans="2:15 1030:1032" ht="19.95" customHeight="1" x14ac:dyDescent="0.2">
      <c r="B45" s="9"/>
      <c r="C45" s="49"/>
      <c r="E45" s="58"/>
      <c r="F45" s="58"/>
      <c r="G45" s="58"/>
      <c r="H45" s="58"/>
      <c r="I45" s="58"/>
      <c r="J45" s="58"/>
      <c r="K45" s="58"/>
      <c r="L45" s="58"/>
      <c r="M45" s="58"/>
      <c r="N45" s="59"/>
      <c r="O45" s="9"/>
    </row>
    <row r="46" spans="2:15 1030:1032" ht="19.95" customHeight="1" x14ac:dyDescent="0.2">
      <c r="B46" s="52"/>
      <c r="C46" s="53"/>
      <c r="D46" s="52"/>
      <c r="E46" s="72"/>
      <c r="F46" s="72"/>
      <c r="G46" s="72"/>
      <c r="H46" s="72"/>
      <c r="I46" s="72"/>
      <c r="J46" s="72"/>
      <c r="K46" s="72"/>
      <c r="L46" s="72"/>
      <c r="M46" s="72"/>
      <c r="N46" s="73"/>
      <c r="O46" s="52"/>
    </row>
    <row r="47" spans="2:15 1030:1032" ht="19.95" customHeight="1" x14ac:dyDescent="0.2">
      <c r="B47" s="52"/>
      <c r="C47" s="53"/>
      <c r="D47" s="52"/>
      <c r="E47" s="68"/>
      <c r="F47" s="68"/>
      <c r="G47" s="68"/>
      <c r="H47" s="68"/>
      <c r="I47" s="68"/>
      <c r="J47" s="68"/>
      <c r="K47" s="68"/>
      <c r="L47" s="68"/>
      <c r="M47" s="68"/>
      <c r="N47" s="69"/>
      <c r="O47" s="52"/>
    </row>
    <row r="48" spans="2:15 1030:1032" ht="19.95" customHeight="1" x14ac:dyDescent="0.2">
      <c r="B48" s="52"/>
      <c r="C48" s="53"/>
      <c r="D48" s="52"/>
      <c r="E48" s="68"/>
      <c r="F48" s="68"/>
      <c r="G48" s="68"/>
      <c r="H48" s="68"/>
      <c r="I48" s="68"/>
      <c r="J48" s="68"/>
      <c r="K48" s="68"/>
      <c r="L48" s="68"/>
      <c r="M48" s="68"/>
      <c r="N48" s="69"/>
      <c r="O48" s="52"/>
    </row>
    <row r="49" spans="2:15" ht="19.95" customHeight="1" x14ac:dyDescent="0.2">
      <c r="B49" s="52"/>
      <c r="C49" s="53"/>
      <c r="D49" s="52"/>
      <c r="E49" s="68"/>
      <c r="F49" s="68"/>
      <c r="G49" s="68"/>
      <c r="H49" s="68"/>
      <c r="I49" s="68"/>
      <c r="J49" s="68"/>
      <c r="K49" s="68"/>
      <c r="L49" s="68"/>
      <c r="M49" s="68"/>
      <c r="N49" s="69"/>
      <c r="O49" s="52"/>
    </row>
    <row r="50" spans="2:15" ht="19.95" customHeight="1" x14ac:dyDescent="0.2">
      <c r="B50" s="52"/>
      <c r="C50" s="53"/>
      <c r="D50" s="52"/>
      <c r="E50" s="68"/>
      <c r="F50" s="68"/>
      <c r="G50" s="68"/>
      <c r="H50" s="68"/>
      <c r="I50" s="68"/>
      <c r="J50" s="68"/>
      <c r="K50" s="68"/>
      <c r="L50" s="68"/>
      <c r="M50" s="68"/>
      <c r="N50" s="69"/>
      <c r="O50" s="52"/>
    </row>
    <row r="51" spans="2:15" ht="19.95" customHeight="1" x14ac:dyDescent="0.2">
      <c r="B51" s="52"/>
      <c r="C51" s="53"/>
      <c r="D51" s="52"/>
      <c r="E51" s="68"/>
      <c r="F51" s="68"/>
      <c r="G51" s="68"/>
      <c r="H51" s="68"/>
      <c r="I51" s="68"/>
      <c r="J51" s="68"/>
      <c r="K51" s="68"/>
      <c r="L51" s="68"/>
      <c r="M51" s="68"/>
      <c r="N51" s="69"/>
      <c r="O51" s="52"/>
    </row>
    <row r="52" spans="2:15" ht="19.95" customHeight="1" x14ac:dyDescent="0.2">
      <c r="B52" s="52"/>
      <c r="C52" s="53"/>
      <c r="D52" s="52"/>
      <c r="E52" s="68"/>
      <c r="F52" s="68"/>
      <c r="G52" s="68"/>
      <c r="H52" s="68"/>
      <c r="I52" s="68"/>
      <c r="J52" s="68"/>
      <c r="K52" s="68"/>
      <c r="L52" s="68"/>
      <c r="M52" s="68"/>
      <c r="N52" s="69"/>
      <c r="O52" s="52"/>
    </row>
    <row r="53" spans="2:15" ht="19.95" customHeight="1" x14ac:dyDescent="0.2">
      <c r="B53" s="52"/>
      <c r="C53" s="53"/>
      <c r="D53" s="52"/>
      <c r="E53" s="68"/>
      <c r="F53" s="68"/>
      <c r="G53" s="68"/>
      <c r="H53" s="68"/>
      <c r="I53" s="68"/>
      <c r="J53" s="68"/>
      <c r="K53" s="68"/>
      <c r="L53" s="68"/>
      <c r="M53" s="68"/>
      <c r="N53" s="69"/>
      <c r="O53" s="52"/>
    </row>
    <row r="54" spans="2:15" ht="19.95" customHeight="1" x14ac:dyDescent="0.2">
      <c r="B54" s="52"/>
      <c r="C54" s="53"/>
      <c r="D54" s="52"/>
      <c r="E54" s="68"/>
      <c r="F54" s="68"/>
      <c r="G54" s="68"/>
      <c r="H54" s="68"/>
      <c r="I54" s="68"/>
      <c r="J54" s="68"/>
      <c r="K54" s="68"/>
      <c r="L54" s="68"/>
      <c r="M54" s="68"/>
      <c r="N54" s="69"/>
      <c r="O54" s="52"/>
    </row>
    <row r="55" spans="2:15" ht="19.95" customHeight="1" x14ac:dyDescent="0.2">
      <c r="B55" s="52"/>
      <c r="C55" s="53"/>
      <c r="D55" s="52"/>
      <c r="E55" s="68"/>
      <c r="F55" s="68"/>
      <c r="G55" s="68"/>
      <c r="H55" s="68"/>
      <c r="I55" s="68"/>
      <c r="J55" s="68"/>
      <c r="K55" s="68"/>
      <c r="L55" s="68"/>
      <c r="M55" s="68"/>
      <c r="N55" s="69"/>
      <c r="O55" s="52"/>
    </row>
    <row r="56" spans="2:15" ht="19.95" customHeight="1" x14ac:dyDescent="0.2">
      <c r="B56" s="52"/>
      <c r="C56" s="53"/>
      <c r="D56" s="52"/>
      <c r="E56" s="68"/>
      <c r="F56" s="68"/>
      <c r="G56" s="68"/>
      <c r="H56" s="68"/>
      <c r="I56" s="68"/>
      <c r="J56" s="68"/>
      <c r="K56" s="68"/>
      <c r="L56" s="68"/>
      <c r="M56" s="68"/>
      <c r="N56" s="69"/>
      <c r="O56" s="52"/>
    </row>
    <row r="57" spans="2:15" ht="19.95" customHeight="1" x14ac:dyDescent="0.2">
      <c r="B57" s="52"/>
      <c r="C57" s="53"/>
      <c r="D57" s="52"/>
      <c r="E57" s="68"/>
      <c r="F57" s="68"/>
      <c r="G57" s="68"/>
      <c r="H57" s="68"/>
      <c r="I57" s="68"/>
      <c r="J57" s="68"/>
      <c r="K57" s="68"/>
      <c r="L57" s="68"/>
      <c r="M57" s="68"/>
      <c r="N57" s="69"/>
      <c r="O57" s="52"/>
    </row>
    <row r="58" spans="2:15" ht="19.95" customHeight="1" x14ac:dyDescent="0.2">
      <c r="B58" s="52"/>
      <c r="C58" s="53"/>
      <c r="D58" s="52"/>
      <c r="E58" s="68"/>
      <c r="F58" s="68"/>
      <c r="G58" s="68"/>
      <c r="H58" s="68"/>
      <c r="I58" s="68"/>
      <c r="J58" s="68"/>
      <c r="K58" s="68"/>
      <c r="L58" s="68"/>
      <c r="M58" s="68"/>
      <c r="N58" s="69"/>
      <c r="O58" s="52"/>
    </row>
    <row r="59" spans="2:15" ht="19.95" customHeight="1" x14ac:dyDescent="0.2">
      <c r="B59" s="52"/>
      <c r="C59" s="53"/>
      <c r="D59" s="52"/>
      <c r="E59" s="68"/>
      <c r="F59" s="68"/>
      <c r="G59" s="68"/>
      <c r="H59" s="68"/>
      <c r="I59" s="68"/>
      <c r="J59" s="68"/>
      <c r="K59" s="68"/>
      <c r="L59" s="68"/>
      <c r="M59" s="68"/>
      <c r="N59" s="69"/>
      <c r="O59" s="52"/>
    </row>
    <row r="60" spans="2:15" ht="19.95" customHeight="1" x14ac:dyDescent="0.2">
      <c r="B60" s="52"/>
      <c r="C60" s="53"/>
      <c r="D60" s="52"/>
      <c r="E60" s="68"/>
      <c r="F60" s="68"/>
      <c r="G60" s="68"/>
      <c r="H60" s="68"/>
      <c r="I60" s="68"/>
      <c r="J60" s="68"/>
      <c r="K60" s="68"/>
      <c r="L60" s="68"/>
      <c r="M60" s="68"/>
      <c r="N60" s="69"/>
      <c r="O60" s="52"/>
    </row>
    <row r="61" spans="2:15" ht="19.95" customHeight="1" x14ac:dyDescent="0.2">
      <c r="B61" s="52"/>
      <c r="C61" s="53"/>
      <c r="D61" s="52"/>
      <c r="E61" s="68"/>
      <c r="F61" s="68"/>
      <c r="G61" s="68"/>
      <c r="H61" s="68"/>
      <c r="I61" s="68"/>
      <c r="J61" s="68"/>
      <c r="K61" s="68"/>
      <c r="L61" s="68"/>
      <c r="M61" s="68"/>
      <c r="N61" s="69"/>
      <c r="O61" s="52"/>
    </row>
    <row r="62" spans="2:15" ht="19.95" customHeight="1" x14ac:dyDescent="0.2">
      <c r="B62" s="52"/>
      <c r="C62" s="53"/>
      <c r="D62" s="52"/>
      <c r="E62" s="68"/>
      <c r="F62" s="68"/>
      <c r="G62" s="68"/>
      <c r="H62" s="68"/>
      <c r="I62" s="68"/>
      <c r="J62" s="68"/>
      <c r="K62" s="68"/>
      <c r="L62" s="68"/>
      <c r="M62" s="68"/>
      <c r="N62" s="69"/>
      <c r="O62" s="52"/>
    </row>
    <row r="63" spans="2:15" ht="19.95" customHeight="1" x14ac:dyDescent="0.2">
      <c r="B63" s="52"/>
      <c r="C63" s="53"/>
      <c r="D63" s="52"/>
      <c r="E63" s="68"/>
      <c r="F63" s="68"/>
      <c r="G63" s="68"/>
      <c r="H63" s="68"/>
      <c r="I63" s="68"/>
      <c r="J63" s="68"/>
      <c r="K63" s="68"/>
      <c r="L63" s="68"/>
      <c r="M63" s="68"/>
      <c r="N63" s="69"/>
      <c r="O63" s="52"/>
    </row>
    <row r="64" spans="2:15" ht="19.95" customHeight="1" x14ac:dyDescent="0.2">
      <c r="B64" s="52"/>
      <c r="C64" s="53"/>
      <c r="D64" s="52"/>
      <c r="E64" s="68"/>
      <c r="F64" s="68"/>
      <c r="G64" s="68"/>
      <c r="H64" s="68"/>
      <c r="I64" s="68"/>
      <c r="J64" s="68"/>
      <c r="K64" s="68"/>
      <c r="L64" s="68"/>
      <c r="M64" s="68"/>
      <c r="N64" s="69"/>
      <c r="O64" s="52"/>
    </row>
    <row r="65" spans="2:15" ht="19.95" customHeight="1" x14ac:dyDescent="0.2">
      <c r="B65" s="52"/>
      <c r="C65" s="53"/>
      <c r="D65" s="52"/>
      <c r="E65" s="68"/>
      <c r="F65" s="68"/>
      <c r="G65" s="68"/>
      <c r="H65" s="68"/>
      <c r="I65" s="68"/>
      <c r="J65" s="68"/>
      <c r="K65" s="68"/>
      <c r="L65" s="68"/>
      <c r="M65" s="68"/>
      <c r="N65" s="69"/>
      <c r="O65" s="52"/>
    </row>
    <row r="66" spans="2:15" ht="19.95" customHeight="1" x14ac:dyDescent="0.2">
      <c r="B66" s="52"/>
      <c r="C66" s="53"/>
      <c r="D66" s="52"/>
      <c r="E66" s="68"/>
      <c r="F66" s="68"/>
      <c r="G66" s="68"/>
      <c r="H66" s="68"/>
      <c r="I66" s="68"/>
      <c r="J66" s="68"/>
      <c r="K66" s="68"/>
      <c r="L66" s="68"/>
      <c r="M66" s="68"/>
      <c r="N66" s="69"/>
      <c r="O66" s="52"/>
    </row>
    <row r="67" spans="2:15" ht="19.95" customHeight="1" x14ac:dyDescent="0.2">
      <c r="B67" s="52"/>
      <c r="C67" s="53"/>
      <c r="D67" s="52"/>
      <c r="E67" s="68"/>
      <c r="F67" s="68"/>
      <c r="G67" s="68"/>
      <c r="H67" s="68"/>
      <c r="I67" s="68"/>
      <c r="J67" s="68"/>
      <c r="K67" s="68"/>
      <c r="L67" s="68"/>
      <c r="M67" s="68"/>
      <c r="N67" s="69"/>
      <c r="O67" s="52"/>
    </row>
    <row r="68" spans="2:15" ht="19.95" customHeight="1" x14ac:dyDescent="0.2">
      <c r="B68" s="52"/>
      <c r="C68" s="53"/>
      <c r="D68" s="52"/>
      <c r="E68" s="68"/>
      <c r="F68" s="68"/>
      <c r="G68" s="68"/>
      <c r="H68" s="68"/>
      <c r="I68" s="68"/>
      <c r="J68" s="68"/>
      <c r="K68" s="68"/>
      <c r="L68" s="68"/>
      <c r="M68" s="68"/>
      <c r="N68" s="69"/>
      <c r="O68" s="52"/>
    </row>
    <row r="69" spans="2:15" ht="19.95" customHeight="1" x14ac:dyDescent="0.2">
      <c r="C69" s="54"/>
      <c r="N69" s="75"/>
    </row>
    <row r="70" spans="2:15" ht="19.95" customHeight="1" x14ac:dyDescent="0.2">
      <c r="C70" s="54"/>
      <c r="N70" s="75"/>
    </row>
    <row r="71" spans="2:15" ht="19.95" customHeight="1" x14ac:dyDescent="0.2">
      <c r="C71" s="54"/>
      <c r="N71" s="75"/>
    </row>
    <row r="72" spans="2:15" ht="19.95" customHeight="1" x14ac:dyDescent="0.2">
      <c r="C72" s="54"/>
      <c r="N72" s="75"/>
    </row>
    <row r="73" spans="2:15" ht="19.95" customHeight="1" x14ac:dyDescent="0.2">
      <c r="C73" s="54"/>
      <c r="N73" s="75"/>
    </row>
    <row r="74" spans="2:15" ht="19.95" customHeight="1" x14ac:dyDescent="0.2">
      <c r="C74" s="54"/>
      <c r="N74" s="75"/>
    </row>
    <row r="75" spans="2:15" ht="19.95" customHeight="1" x14ac:dyDescent="0.2">
      <c r="C75" s="54"/>
      <c r="N75" s="75"/>
    </row>
    <row r="76" spans="2:15" ht="19.95" customHeight="1" x14ac:dyDescent="0.2">
      <c r="C76" s="54"/>
      <c r="N76" s="75"/>
    </row>
    <row r="77" spans="2:15" ht="19.95" customHeight="1" x14ac:dyDescent="0.2">
      <c r="C77" s="54"/>
      <c r="N77" s="75"/>
    </row>
    <row r="78" spans="2:15" ht="19.95" customHeight="1" x14ac:dyDescent="0.2">
      <c r="C78" s="54"/>
      <c r="N78" s="75"/>
    </row>
    <row r="79" spans="2:15" ht="19.95" customHeight="1" x14ac:dyDescent="0.2">
      <c r="C79" s="54"/>
      <c r="N79" s="75"/>
    </row>
    <row r="80" spans="2:15" ht="19.95" customHeight="1" x14ac:dyDescent="0.2">
      <c r="C80" s="54"/>
      <c r="N80" s="75"/>
    </row>
    <row r="81" spans="3:14" ht="19.95" customHeight="1" x14ac:dyDescent="0.2">
      <c r="C81" s="54"/>
      <c r="N81" s="75"/>
    </row>
    <row r="82" spans="3:14" ht="19.95" customHeight="1" x14ac:dyDescent="0.2">
      <c r="C82" s="54"/>
      <c r="N82" s="75"/>
    </row>
    <row r="83" spans="3:14" ht="19.95" customHeight="1" x14ac:dyDescent="0.2">
      <c r="C83" s="54"/>
      <c r="N83" s="75"/>
    </row>
    <row r="84" spans="3:14" ht="19.95" customHeight="1" x14ac:dyDescent="0.2">
      <c r="C84" s="54"/>
      <c r="N84" s="75"/>
    </row>
    <row r="85" spans="3:14" ht="19.95" customHeight="1" x14ac:dyDescent="0.2">
      <c r="C85" s="54"/>
      <c r="N85" s="75"/>
    </row>
    <row r="86" spans="3:14" ht="19.95" customHeight="1" x14ac:dyDescent="0.2">
      <c r="C86" s="54"/>
      <c r="N86" s="75"/>
    </row>
    <row r="87" spans="3:14" ht="19.95" customHeight="1" x14ac:dyDescent="0.2">
      <c r="C87" s="54"/>
      <c r="N87" s="75"/>
    </row>
    <row r="88" spans="3:14" ht="19.95" customHeight="1" x14ac:dyDescent="0.2">
      <c r="C88" s="54"/>
      <c r="N88" s="75"/>
    </row>
    <row r="89" spans="3:14" ht="19.95" customHeight="1" x14ac:dyDescent="0.2">
      <c r="C89" s="54"/>
      <c r="N89" s="75"/>
    </row>
    <row r="90" spans="3:14" ht="19.95" customHeight="1" x14ac:dyDescent="0.2">
      <c r="C90" s="54"/>
      <c r="N90" s="75"/>
    </row>
    <row r="91" spans="3:14" ht="19.95" customHeight="1" x14ac:dyDescent="0.2">
      <c r="C91" s="54"/>
      <c r="N91" s="75"/>
    </row>
    <row r="92" spans="3:14" ht="19.95" customHeight="1" x14ac:dyDescent="0.2">
      <c r="C92" s="54"/>
      <c r="N92" s="75"/>
    </row>
    <row r="93" spans="3:14" ht="19.95" customHeight="1" x14ac:dyDescent="0.2">
      <c r="C93" s="54"/>
      <c r="N93" s="75"/>
    </row>
    <row r="94" spans="3:14" ht="19.95" customHeight="1" x14ac:dyDescent="0.2">
      <c r="C94" s="54"/>
      <c r="N94" s="75"/>
    </row>
    <row r="95" spans="3:14" ht="19.95" customHeight="1" x14ac:dyDescent="0.2">
      <c r="C95" s="54"/>
      <c r="N95" s="75"/>
    </row>
    <row r="96" spans="3:14" ht="19.95" customHeight="1" x14ac:dyDescent="0.2">
      <c r="C96" s="54"/>
      <c r="N96" s="75"/>
    </row>
    <row r="97" spans="3:14" ht="19.95" customHeight="1" x14ac:dyDescent="0.2">
      <c r="C97" s="54"/>
      <c r="N97" s="75"/>
    </row>
    <row r="98" spans="3:14" ht="19.95" customHeight="1" x14ac:dyDescent="0.2">
      <c r="C98" s="51"/>
      <c r="D98" s="39"/>
      <c r="E98" s="66"/>
      <c r="F98" s="66"/>
      <c r="G98" s="66"/>
      <c r="H98" s="66"/>
      <c r="I98" s="66"/>
      <c r="J98" s="66"/>
      <c r="K98" s="66"/>
      <c r="L98" s="66"/>
      <c r="M98" s="66"/>
      <c r="N98" s="67"/>
    </row>
  </sheetData>
  <sheetProtection algorithmName="SHA-512" hashValue="7bx6bN1TXGUhTOlOngZyvSDdw19Z8Vg2nymaOLw+P7tk/ebB1qJFzvQTnZBgGinqO3bJovpysUKmpzJu1/iVkA==" saltValue="vjGe4BK8FLJpUSKPNL9nkQ==" spinCount="100000" sheet="1" objects="1" scenarios="1" formatCells="0" formatColumns="0" formatRows="0"/>
  <mergeCells count="2">
    <mergeCell ref="D3:E3"/>
    <mergeCell ref="D4:E4"/>
  </mergeCells>
  <pageMargins left="0.59027777777777801" right="0.59027777777777801" top="0.39374999999999999" bottom="0.78749999999999998" header="0.51180555555555496" footer="0.51180555555555496"/>
  <pageSetup firstPageNumber="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MJ52"/>
  <sheetViews>
    <sheetView showGridLines="0" topLeftCell="A9" zoomScale="70" zoomScaleNormal="70" zoomScaleSheetLayoutView="40" zoomScalePageLayoutView="55" workbookViewId="0">
      <selection activeCell="C17" sqref="C17"/>
    </sheetView>
  </sheetViews>
  <sheetFormatPr defaultColWidth="8.90625" defaultRowHeight="14.25" customHeight="1" outlineLevelCol="1" x14ac:dyDescent="0.25"/>
  <cols>
    <col min="1" max="2" width="3.90625" style="402" customWidth="1"/>
    <col min="3" max="3" width="56.26953125" style="401" bestFit="1" customWidth="1"/>
    <col min="4" max="4" width="14.90625" style="235" customWidth="1"/>
    <col min="5" max="5" width="20.81640625" style="295" customWidth="1"/>
    <col min="6" max="7" width="20.81640625" style="295" customWidth="1" outlineLevel="1"/>
    <col min="8" max="14" width="15.7265625" style="295" customWidth="1" outlineLevel="1"/>
    <col min="15" max="15" width="3.90625" style="402" customWidth="1"/>
    <col min="16" max="1024" width="10.6328125" style="402" customWidth="1"/>
    <col min="1025" max="1027" width="8.90625" style="404" customWidth="1"/>
    <col min="1028" max="16384" width="8.90625" style="404"/>
  </cols>
  <sheetData>
    <row r="1" spans="1:15" s="29" customFormat="1" ht="27.6" x14ac:dyDescent="0.45">
      <c r="B1" s="29" t="s">
        <v>8</v>
      </c>
      <c r="D1" s="229"/>
      <c r="E1" s="230"/>
      <c r="F1" s="230"/>
      <c r="G1" s="230"/>
      <c r="H1" s="230"/>
      <c r="I1" s="230"/>
      <c r="J1" s="230"/>
      <c r="K1" s="230"/>
      <c r="L1" s="230"/>
      <c r="M1" s="230"/>
      <c r="N1" s="230"/>
    </row>
    <row r="2" spans="1:15" s="244" customFormat="1" ht="14.25" customHeight="1" x14ac:dyDescent="0.25">
      <c r="B2" s="335" t="s">
        <v>22</v>
      </c>
      <c r="C2" s="336"/>
      <c r="D2" s="337"/>
      <c r="E2" s="338"/>
      <c r="F2" s="338"/>
      <c r="G2" s="338"/>
      <c r="H2" s="338"/>
      <c r="I2" s="338"/>
      <c r="J2" s="338"/>
      <c r="K2" s="338"/>
      <c r="L2" s="338"/>
      <c r="M2" s="338"/>
      <c r="N2" s="338"/>
      <c r="O2" s="339"/>
    </row>
    <row r="3" spans="1:15" s="244" customFormat="1" ht="14.25" customHeight="1" x14ac:dyDescent="0.25">
      <c r="B3" s="340" t="s">
        <v>257</v>
      </c>
      <c r="C3" s="341"/>
      <c r="D3" s="342"/>
      <c r="E3" s="343"/>
      <c r="F3" s="343"/>
      <c r="G3" s="343"/>
      <c r="H3" s="343"/>
      <c r="I3" s="343"/>
      <c r="J3" s="343"/>
      <c r="K3" s="343"/>
      <c r="L3" s="343"/>
      <c r="M3" s="343"/>
      <c r="N3" s="343"/>
      <c r="O3" s="339"/>
    </row>
    <row r="4" spans="1:15" s="344" customFormat="1" ht="14.25" customHeight="1" x14ac:dyDescent="0.25">
      <c r="B4" s="345"/>
      <c r="C4" s="231"/>
      <c r="D4" s="232"/>
      <c r="E4" s="233"/>
      <c r="F4" s="233"/>
      <c r="G4" s="233"/>
      <c r="H4" s="233"/>
      <c r="I4" s="233"/>
      <c r="J4" s="233"/>
      <c r="K4" s="233"/>
      <c r="L4" s="233"/>
      <c r="M4" s="233"/>
      <c r="N4" s="233"/>
    </row>
    <row r="5" spans="1:15" s="344" customFormat="1" ht="14.25" customHeight="1" x14ac:dyDescent="0.25">
      <c r="B5" s="428" t="s">
        <v>114</v>
      </c>
      <c r="C5" s="428"/>
      <c r="D5" s="428"/>
      <c r="E5" s="429"/>
      <c r="F5" s="430"/>
      <c r="G5" s="430"/>
      <c r="H5" s="431"/>
      <c r="I5" s="233"/>
      <c r="J5" s="233"/>
      <c r="K5" s="233"/>
      <c r="L5" s="233"/>
      <c r="M5" s="233"/>
      <c r="N5" s="233"/>
    </row>
    <row r="6" spans="1:15" s="244" customFormat="1" ht="14.25" customHeight="1" x14ac:dyDescent="0.25">
      <c r="B6" s="264"/>
      <c r="C6" s="234"/>
      <c r="D6" s="235"/>
      <c r="E6" s="236"/>
      <c r="F6" s="236"/>
      <c r="G6" s="236"/>
      <c r="H6" s="236"/>
      <c r="I6" s="236"/>
      <c r="J6" s="236"/>
      <c r="K6" s="236"/>
      <c r="L6" s="236"/>
      <c r="M6" s="236"/>
      <c r="N6" s="236"/>
    </row>
    <row r="7" spans="1:15" s="244" customFormat="1" ht="14.25" customHeight="1" x14ac:dyDescent="0.25">
      <c r="B7" s="346"/>
      <c r="C7" s="347"/>
      <c r="D7" s="348"/>
      <c r="E7" s="349"/>
      <c r="F7" s="349"/>
      <c r="G7" s="349"/>
      <c r="H7" s="349"/>
      <c r="I7" s="349"/>
      <c r="J7" s="349"/>
      <c r="K7" s="349"/>
      <c r="L7" s="349"/>
      <c r="M7" s="349"/>
      <c r="N7" s="349"/>
      <c r="O7" s="350"/>
    </row>
    <row r="8" spans="1:15" s="351" customFormat="1" ht="14.25" customHeight="1" x14ac:dyDescent="0.25">
      <c r="B8" s="352"/>
      <c r="C8" s="428" t="s">
        <v>78</v>
      </c>
      <c r="D8" s="432"/>
      <c r="E8" s="353"/>
      <c r="F8" s="353"/>
      <c r="G8" s="354"/>
      <c r="H8" s="354"/>
      <c r="I8" s="354"/>
      <c r="J8" s="354"/>
      <c r="K8" s="354"/>
      <c r="L8" s="354"/>
      <c r="M8" s="354"/>
      <c r="N8" s="354"/>
      <c r="O8" s="355"/>
    </row>
    <row r="9" spans="1:15" s="244" customFormat="1" ht="14.25" customHeight="1" x14ac:dyDescent="0.25">
      <c r="B9" s="356"/>
      <c r="C9" s="234"/>
      <c r="D9" s="235"/>
      <c r="E9" s="238"/>
      <c r="F9" s="236"/>
      <c r="G9" s="236"/>
      <c r="H9" s="236"/>
      <c r="I9" s="236"/>
      <c r="J9" s="236"/>
      <c r="K9" s="236"/>
      <c r="L9" s="236"/>
      <c r="M9" s="236"/>
      <c r="N9" s="236"/>
      <c r="O9" s="357"/>
    </row>
    <row r="10" spans="1:15" s="244" customFormat="1" ht="14.25" customHeight="1" x14ac:dyDescent="0.25">
      <c r="B10" s="358"/>
      <c r="C10" s="231" t="s">
        <v>42</v>
      </c>
      <c r="D10" s="237"/>
      <c r="F10" s="236"/>
      <c r="G10" s="236"/>
      <c r="H10" s="236"/>
      <c r="I10" s="236"/>
      <c r="J10" s="236"/>
      <c r="K10" s="236"/>
      <c r="L10" s="236"/>
      <c r="M10" s="236"/>
      <c r="N10" s="236"/>
      <c r="O10" s="357"/>
    </row>
    <row r="11" spans="1:15" s="244" customFormat="1" ht="14.25" customHeight="1" x14ac:dyDescent="0.25">
      <c r="B11" s="359"/>
      <c r="C11" s="241" t="s">
        <v>12</v>
      </c>
      <c r="D11" s="242"/>
      <c r="E11" s="360" t="s">
        <v>2</v>
      </c>
      <c r="F11" s="30" t="str">
        <f t="shared" ref="F11:N11" si="0">IF(F$8="","",$E$11)</f>
        <v/>
      </c>
      <c r="G11" s="30" t="str">
        <f>IF(G$8="","",$E$11)</f>
        <v/>
      </c>
      <c r="H11" s="30" t="str">
        <f>IF(H$8="","",$E$11)</f>
        <v/>
      </c>
      <c r="I11" s="30" t="str">
        <f>IF(I$8="","",$E$11)</f>
        <v/>
      </c>
      <c r="J11" s="30" t="str">
        <f>IF(J$8="","",$E$11)</f>
        <v/>
      </c>
      <c r="K11" s="30" t="str">
        <f t="shared" si="0"/>
        <v/>
      </c>
      <c r="L11" s="30" t="str">
        <f t="shared" si="0"/>
        <v/>
      </c>
      <c r="M11" s="30" t="str">
        <f t="shared" si="0"/>
        <v/>
      </c>
      <c r="N11" s="30" t="str">
        <f t="shared" si="0"/>
        <v/>
      </c>
      <c r="O11" s="357"/>
    </row>
    <row r="12" spans="1:15" s="244" customFormat="1" ht="14.25" customHeight="1" x14ac:dyDescent="0.25">
      <c r="B12" s="359"/>
      <c r="C12" s="243" t="s">
        <v>97</v>
      </c>
      <c r="D12" s="242" t="s">
        <v>35</v>
      </c>
      <c r="E12" s="31">
        <v>15</v>
      </c>
      <c r="F12" s="30" t="str">
        <f t="shared" ref="F12:N12" si="1">IF(F$8="","",$E$12)</f>
        <v/>
      </c>
      <c r="G12" s="30" t="str">
        <f>IF(G$8="","",$E$12)</f>
        <v/>
      </c>
      <c r="H12" s="30" t="str">
        <f>IF(H$8="","",$E$12)</f>
        <v/>
      </c>
      <c r="I12" s="30" t="str">
        <f>IF(I$8="","",$E$12)</f>
        <v/>
      </c>
      <c r="J12" s="30" t="str">
        <f>IF(J$8="","",$E$12)</f>
        <v/>
      </c>
      <c r="K12" s="30" t="str">
        <f t="shared" si="1"/>
        <v/>
      </c>
      <c r="L12" s="30" t="str">
        <f t="shared" si="1"/>
        <v/>
      </c>
      <c r="M12" s="30" t="str">
        <f t="shared" si="1"/>
        <v/>
      </c>
      <c r="N12" s="30" t="str">
        <f t="shared" si="1"/>
        <v/>
      </c>
      <c r="O12" s="357"/>
    </row>
    <row r="13" spans="1:15" s="244" customFormat="1" ht="14.25" customHeight="1" x14ac:dyDescent="0.2">
      <c r="B13" s="359"/>
      <c r="C13" s="241" t="s">
        <v>276</v>
      </c>
      <c r="D13" s="242" t="s">
        <v>0</v>
      </c>
      <c r="E13" s="425">
        <v>0.05</v>
      </c>
      <c r="F13" s="77" t="str">
        <f>IF(F$8="","",$E$13)</f>
        <v/>
      </c>
      <c r="G13" s="77" t="str">
        <f t="shared" ref="G13:N13" si="2">IF(G$8="","",$E$13)</f>
        <v/>
      </c>
      <c r="H13" s="77" t="str">
        <f t="shared" si="2"/>
        <v/>
      </c>
      <c r="I13" s="77" t="str">
        <f t="shared" si="2"/>
        <v/>
      </c>
      <c r="J13" s="77" t="str">
        <f t="shared" si="2"/>
        <v/>
      </c>
      <c r="K13" s="77" t="str">
        <f t="shared" si="2"/>
        <v/>
      </c>
      <c r="L13" s="77" t="str">
        <f t="shared" si="2"/>
        <v/>
      </c>
      <c r="M13" s="77" t="str">
        <f t="shared" si="2"/>
        <v/>
      </c>
      <c r="N13" s="77" t="str">
        <f t="shared" si="2"/>
        <v/>
      </c>
      <c r="O13" s="357"/>
    </row>
    <row r="14" spans="1:15" s="244" customFormat="1" ht="14.25" customHeight="1" x14ac:dyDescent="0.25">
      <c r="B14" s="359"/>
      <c r="D14" s="242"/>
      <c r="E14" s="240"/>
      <c r="F14" s="239"/>
      <c r="G14" s="239"/>
      <c r="H14" s="239"/>
      <c r="I14" s="239"/>
      <c r="J14" s="239"/>
      <c r="K14" s="239"/>
      <c r="L14" s="239"/>
      <c r="M14" s="239"/>
      <c r="N14" s="239"/>
      <c r="O14" s="357"/>
    </row>
    <row r="15" spans="1:15" s="244" customFormat="1" ht="14.25" customHeight="1" x14ac:dyDescent="0.25">
      <c r="B15" s="359"/>
      <c r="C15" s="245" t="s">
        <v>41</v>
      </c>
      <c r="D15" s="237"/>
      <c r="E15" s="361"/>
      <c r="F15" s="361"/>
      <c r="G15" s="361"/>
      <c r="H15" s="361"/>
      <c r="I15" s="361"/>
      <c r="J15" s="361"/>
      <c r="K15" s="361"/>
      <c r="L15" s="361"/>
      <c r="M15" s="361"/>
      <c r="N15" s="361"/>
      <c r="O15" s="357"/>
    </row>
    <row r="16" spans="1:15" s="368" customFormat="1" ht="14.25" customHeight="1" x14ac:dyDescent="0.25">
      <c r="A16" s="362"/>
      <c r="B16" s="363"/>
      <c r="C16" s="364" t="s">
        <v>277</v>
      </c>
      <c r="D16" s="365" t="str">
        <f>$E$11&amp;"/kWh"</f>
        <v>HUF/kWh</v>
      </c>
      <c r="E16" s="366"/>
      <c r="F16" s="44" t="str">
        <f t="shared" ref="F16:N16" si="3">IF(F$8="","",$E$16)</f>
        <v/>
      </c>
      <c r="G16" s="44" t="str">
        <f>IF(G$8="","",$E$16)</f>
        <v/>
      </c>
      <c r="H16" s="44" t="str">
        <f>IF(H$8="","",$E$16)</f>
        <v/>
      </c>
      <c r="I16" s="44" t="str">
        <f>IF(I$8="","",$E$16)</f>
        <v/>
      </c>
      <c r="J16" s="44" t="str">
        <f>IF(J$8="","",$E$16)</f>
        <v/>
      </c>
      <c r="K16" s="44" t="str">
        <f t="shared" si="3"/>
        <v/>
      </c>
      <c r="L16" s="44" t="str">
        <f t="shared" si="3"/>
        <v/>
      </c>
      <c r="M16" s="44" t="str">
        <f t="shared" si="3"/>
        <v/>
      </c>
      <c r="N16" s="44" t="str">
        <f t="shared" si="3"/>
        <v/>
      </c>
      <c r="O16" s="367"/>
    </row>
    <row r="17" spans="1:15" s="244" customFormat="1" ht="14.25" customHeight="1" x14ac:dyDescent="0.25">
      <c r="A17" s="344"/>
      <c r="B17" s="359"/>
      <c r="C17" s="243" t="s">
        <v>278</v>
      </c>
      <c r="D17" s="232" t="s">
        <v>0</v>
      </c>
      <c r="E17" s="369">
        <v>0</v>
      </c>
      <c r="F17" s="32" t="str">
        <f t="shared" ref="F17:N17" si="4">IF(F$8="","",$E$17)</f>
        <v/>
      </c>
      <c r="G17" s="32" t="str">
        <f>IF(G$8="","",$E$17)</f>
        <v/>
      </c>
      <c r="H17" s="32" t="str">
        <f>IF(H$8="","",$E$17)</f>
        <v/>
      </c>
      <c r="I17" s="32" t="str">
        <f>IF(I$8="","",$E$17)</f>
        <v/>
      </c>
      <c r="J17" s="32" t="str">
        <f>IF(J$8="","",$E$17)</f>
        <v/>
      </c>
      <c r="K17" s="32" t="str">
        <f t="shared" si="4"/>
        <v/>
      </c>
      <c r="L17" s="32" t="str">
        <f t="shared" si="4"/>
        <v/>
      </c>
      <c r="M17" s="32" t="str">
        <f t="shared" si="4"/>
        <v/>
      </c>
      <c r="N17" s="32" t="str">
        <f t="shared" si="4"/>
        <v/>
      </c>
      <c r="O17" s="357"/>
    </row>
    <row r="18" spans="1:15" s="244" customFormat="1" ht="14.25" customHeight="1" x14ac:dyDescent="0.25">
      <c r="A18" s="344"/>
      <c r="B18" s="359"/>
      <c r="C18" s="243" t="s">
        <v>80</v>
      </c>
      <c r="D18" s="237" t="s">
        <v>56</v>
      </c>
      <c r="E18" s="370"/>
      <c r="F18" s="370"/>
      <c r="G18" s="370"/>
      <c r="H18" s="370"/>
      <c r="I18" s="370"/>
      <c r="J18" s="370"/>
      <c r="K18" s="370"/>
      <c r="L18" s="370"/>
      <c r="M18" s="370"/>
      <c r="N18" s="370"/>
      <c r="O18" s="357"/>
    </row>
    <row r="19" spans="1:15" s="244" customFormat="1" ht="14.25" customHeight="1" x14ac:dyDescent="0.25">
      <c r="A19" s="344"/>
      <c r="B19" s="359"/>
      <c r="C19" s="344"/>
      <c r="D19" s="237"/>
      <c r="E19" s="240"/>
      <c r="F19" s="239"/>
      <c r="G19" s="239"/>
      <c r="H19" s="239"/>
      <c r="I19" s="239"/>
      <c r="J19" s="239"/>
      <c r="K19" s="239"/>
      <c r="L19" s="239"/>
      <c r="M19" s="239"/>
      <c r="N19" s="239"/>
      <c r="O19" s="357"/>
    </row>
    <row r="20" spans="1:15" s="244" customFormat="1" ht="14.25" customHeight="1" x14ac:dyDescent="0.2">
      <c r="A20" s="344"/>
      <c r="B20" s="359"/>
      <c r="C20" s="245" t="s">
        <v>57</v>
      </c>
      <c r="D20" s="237"/>
      <c r="O20" s="357"/>
    </row>
    <row r="21" spans="1:15" s="244" customFormat="1" ht="14.25" customHeight="1" x14ac:dyDescent="0.25">
      <c r="A21" s="344"/>
      <c r="B21" s="359"/>
      <c r="C21" s="243" t="s">
        <v>26</v>
      </c>
      <c r="D21" s="237" t="s">
        <v>15</v>
      </c>
      <c r="E21" s="31"/>
      <c r="F21" s="31"/>
      <c r="G21" s="31"/>
      <c r="H21" s="31"/>
      <c r="I21" s="31"/>
      <c r="J21" s="31"/>
      <c r="K21" s="31"/>
      <c r="L21" s="31"/>
      <c r="M21" s="31"/>
      <c r="N21" s="31"/>
      <c r="O21" s="357"/>
    </row>
    <row r="22" spans="1:15" s="344" customFormat="1" ht="13.2" customHeight="1" x14ac:dyDescent="0.25">
      <c r="B22" s="359"/>
      <c r="C22" s="243" t="s">
        <v>34</v>
      </c>
      <c r="D22" s="237" t="s">
        <v>35</v>
      </c>
      <c r="E22" s="371"/>
      <c r="F22" s="371"/>
      <c r="G22" s="371"/>
      <c r="H22" s="371"/>
      <c r="I22" s="371"/>
      <c r="J22" s="371"/>
      <c r="K22" s="371"/>
      <c r="L22" s="371"/>
      <c r="M22" s="371"/>
      <c r="N22" s="371"/>
      <c r="O22" s="372"/>
    </row>
    <row r="23" spans="1:15" s="344" customFormat="1" ht="14.25" customHeight="1" x14ac:dyDescent="0.25">
      <c r="B23" s="359"/>
      <c r="C23" s="243" t="s">
        <v>84</v>
      </c>
      <c r="D23" s="237" t="s">
        <v>82</v>
      </c>
      <c r="E23" s="373"/>
      <c r="F23" s="373"/>
      <c r="G23" s="373"/>
      <c r="H23" s="373"/>
      <c r="I23" s="373"/>
      <c r="J23" s="373"/>
      <c r="K23" s="373"/>
      <c r="L23" s="373"/>
      <c r="M23" s="373"/>
      <c r="N23" s="373"/>
      <c r="O23" s="372"/>
    </row>
    <row r="24" spans="1:15" s="344" customFormat="1" ht="14.25" customHeight="1" x14ac:dyDescent="0.25">
      <c r="B24" s="359"/>
      <c r="C24" s="243" t="s">
        <v>85</v>
      </c>
      <c r="D24" s="237" t="s">
        <v>69</v>
      </c>
      <c r="E24" s="373"/>
      <c r="F24" s="373"/>
      <c r="G24" s="373"/>
      <c r="H24" s="373"/>
      <c r="I24" s="373"/>
      <c r="J24" s="373"/>
      <c r="K24" s="373"/>
      <c r="L24" s="373"/>
      <c r="M24" s="373"/>
      <c r="N24" s="373"/>
      <c r="O24" s="372"/>
    </row>
    <row r="25" spans="1:15" s="344" customFormat="1" ht="14.25" customHeight="1" x14ac:dyDescent="0.25">
      <c r="B25" s="359"/>
      <c r="C25" s="405" t="s">
        <v>86</v>
      </c>
      <c r="D25" s="237" t="s">
        <v>83</v>
      </c>
      <c r="E25" s="373"/>
      <c r="F25" s="373"/>
      <c r="G25" s="373"/>
      <c r="H25" s="373"/>
      <c r="I25" s="373"/>
      <c r="J25" s="373"/>
      <c r="K25" s="373"/>
      <c r="L25" s="373"/>
      <c r="M25" s="373"/>
      <c r="N25" s="373"/>
      <c r="O25" s="372"/>
    </row>
    <row r="26" spans="1:15" s="344" customFormat="1" ht="16.2" x14ac:dyDescent="0.2">
      <c r="B26" s="359"/>
      <c r="C26" s="405" t="s">
        <v>267</v>
      </c>
      <c r="D26" s="237" t="s">
        <v>29</v>
      </c>
      <c r="E26" s="80" t="str">
        <f t="shared" ref="E26:N26" si="5">IF(E$8="","",IF(E$21="",0,IF(E$21=0,0,E$23*E$24*E$25/367)))</f>
        <v/>
      </c>
      <c r="F26" s="80" t="str">
        <f t="shared" si="5"/>
        <v/>
      </c>
      <c r="G26" s="80" t="str">
        <f t="shared" si="5"/>
        <v/>
      </c>
      <c r="H26" s="80" t="str">
        <f t="shared" si="5"/>
        <v/>
      </c>
      <c r="I26" s="80" t="str">
        <f t="shared" si="5"/>
        <v/>
      </c>
      <c r="J26" s="80" t="str">
        <f t="shared" si="5"/>
        <v/>
      </c>
      <c r="K26" s="80" t="str">
        <f t="shared" si="5"/>
        <v/>
      </c>
      <c r="L26" s="80" t="str">
        <f t="shared" si="5"/>
        <v/>
      </c>
      <c r="M26" s="80" t="str">
        <f t="shared" si="5"/>
        <v/>
      </c>
      <c r="N26" s="80" t="str">
        <f t="shared" si="5"/>
        <v/>
      </c>
      <c r="O26" s="372"/>
    </row>
    <row r="27" spans="1:15" s="344" customFormat="1" ht="14.25" customHeight="1" x14ac:dyDescent="0.25">
      <c r="B27" s="359"/>
      <c r="C27" s="405" t="s">
        <v>227</v>
      </c>
      <c r="D27" s="237" t="s">
        <v>15</v>
      </c>
      <c r="E27" s="371"/>
      <c r="F27" s="371"/>
      <c r="G27" s="371"/>
      <c r="H27" s="371"/>
      <c r="I27" s="371"/>
      <c r="J27" s="371"/>
      <c r="K27" s="371"/>
      <c r="L27" s="371"/>
      <c r="M27" s="371"/>
      <c r="N27" s="371"/>
      <c r="O27" s="372"/>
    </row>
    <row r="28" spans="1:15" s="344" customFormat="1" ht="14.25" customHeight="1" x14ac:dyDescent="0.25">
      <c r="B28" s="359"/>
      <c r="C28" s="405"/>
      <c r="D28" s="237"/>
      <c r="E28" s="374"/>
      <c r="F28" s="374"/>
      <c r="G28" s="374"/>
      <c r="H28" s="374"/>
      <c r="I28" s="374"/>
      <c r="J28" s="374"/>
      <c r="K28" s="374"/>
      <c r="L28" s="374"/>
      <c r="M28" s="374"/>
      <c r="N28" s="374"/>
      <c r="O28" s="372"/>
    </row>
    <row r="29" spans="1:15" s="244" customFormat="1" ht="14.25" customHeight="1" x14ac:dyDescent="0.2">
      <c r="B29" s="359"/>
      <c r="C29" s="406" t="s">
        <v>58</v>
      </c>
      <c r="D29" s="237"/>
      <c r="O29" s="357"/>
    </row>
    <row r="30" spans="1:15" s="244" customFormat="1" ht="14.25" customHeight="1" x14ac:dyDescent="0.25">
      <c r="B30" s="359"/>
      <c r="C30" s="405" t="s">
        <v>26</v>
      </c>
      <c r="D30" s="242" t="s">
        <v>15</v>
      </c>
      <c r="E30" s="31"/>
      <c r="F30" s="31"/>
      <c r="G30" s="31"/>
      <c r="H30" s="31"/>
      <c r="I30" s="31"/>
      <c r="J30" s="31"/>
      <c r="K30" s="31"/>
      <c r="L30" s="31"/>
      <c r="M30" s="31"/>
      <c r="N30" s="31"/>
      <c r="O30" s="357"/>
    </row>
    <row r="31" spans="1:15" s="244" customFormat="1" ht="14.25" customHeight="1" x14ac:dyDescent="0.25">
      <c r="B31" s="359"/>
      <c r="C31" s="407" t="s">
        <v>34</v>
      </c>
      <c r="D31" s="242" t="s">
        <v>35</v>
      </c>
      <c r="E31" s="31"/>
      <c r="F31" s="31"/>
      <c r="G31" s="31"/>
      <c r="H31" s="31"/>
      <c r="I31" s="31"/>
      <c r="J31" s="31"/>
      <c r="K31" s="31"/>
      <c r="L31" s="31"/>
      <c r="M31" s="31"/>
      <c r="N31" s="31"/>
      <c r="O31" s="357"/>
    </row>
    <row r="32" spans="1:15" s="344" customFormat="1" ht="14.25" customHeight="1" x14ac:dyDescent="0.25">
      <c r="B32" s="359"/>
      <c r="C32" s="405" t="s">
        <v>227</v>
      </c>
      <c r="D32" s="237" t="s">
        <v>15</v>
      </c>
      <c r="E32" s="371"/>
      <c r="F32" s="371"/>
      <c r="G32" s="371"/>
      <c r="H32" s="371" t="str">
        <f t="shared" ref="H32:N32" si="6">IF(H$8="","",IF(H$30=0,0,IFERROR((IF(MOD(n,H$31)=0,(H$12/H$31)-1,ROUNDDOWN(H$12/H$31,0))),0)))</f>
        <v/>
      </c>
      <c r="I32" s="371" t="str">
        <f t="shared" si="6"/>
        <v/>
      </c>
      <c r="J32" s="371" t="str">
        <f t="shared" si="6"/>
        <v/>
      </c>
      <c r="K32" s="371" t="str">
        <f t="shared" si="6"/>
        <v/>
      </c>
      <c r="L32" s="371" t="str">
        <f t="shared" si="6"/>
        <v/>
      </c>
      <c r="M32" s="371" t="str">
        <f t="shared" si="6"/>
        <v/>
      </c>
      <c r="N32" s="371" t="str">
        <f t="shared" si="6"/>
        <v/>
      </c>
      <c r="O32" s="372"/>
    </row>
    <row r="33" spans="1:15" s="244" customFormat="1" ht="14.25" customHeight="1" x14ac:dyDescent="0.25">
      <c r="A33" s="344"/>
      <c r="B33" s="359"/>
      <c r="C33" s="408"/>
      <c r="D33" s="237"/>
      <c r="E33" s="240"/>
      <c r="F33" s="239"/>
      <c r="G33" s="239"/>
      <c r="H33" s="239"/>
      <c r="I33" s="239"/>
      <c r="J33" s="239"/>
      <c r="K33" s="239"/>
      <c r="L33" s="239"/>
      <c r="M33" s="239"/>
      <c r="N33" s="239"/>
      <c r="O33" s="357"/>
    </row>
    <row r="34" spans="1:15" s="244" customFormat="1" ht="14.25" customHeight="1" x14ac:dyDescent="0.2">
      <c r="A34" s="344"/>
      <c r="B34" s="359"/>
      <c r="C34" s="406" t="s">
        <v>173</v>
      </c>
      <c r="D34" s="237"/>
      <c r="O34" s="357"/>
    </row>
    <row r="35" spans="1:15" s="244" customFormat="1" ht="14.25" customHeight="1" x14ac:dyDescent="0.25">
      <c r="A35" s="344"/>
      <c r="B35" s="359"/>
      <c r="C35" s="405" t="s">
        <v>26</v>
      </c>
      <c r="D35" s="237" t="s">
        <v>15</v>
      </c>
      <c r="E35" s="31"/>
      <c r="F35" s="31"/>
      <c r="G35" s="31"/>
      <c r="H35" s="31"/>
      <c r="I35" s="31"/>
      <c r="J35" s="31"/>
      <c r="K35" s="31"/>
      <c r="L35" s="31"/>
      <c r="M35" s="31"/>
      <c r="N35" s="31"/>
      <c r="O35" s="357"/>
    </row>
    <row r="36" spans="1:15" s="244" customFormat="1" ht="14.25" customHeight="1" x14ac:dyDescent="0.25">
      <c r="A36" s="344"/>
      <c r="B36" s="359"/>
      <c r="C36" s="405" t="s">
        <v>34</v>
      </c>
      <c r="D36" s="237" t="s">
        <v>35</v>
      </c>
      <c r="E36" s="31"/>
      <c r="F36" s="31"/>
      <c r="G36" s="31"/>
      <c r="H36" s="31"/>
      <c r="I36" s="31"/>
      <c r="J36" s="31"/>
      <c r="K36" s="31"/>
      <c r="L36" s="31"/>
      <c r="M36" s="31"/>
      <c r="N36" s="31"/>
      <c r="O36" s="357"/>
    </row>
    <row r="37" spans="1:15" s="344" customFormat="1" ht="14.25" customHeight="1" x14ac:dyDescent="0.25">
      <c r="B37" s="359"/>
      <c r="C37" s="405" t="s">
        <v>227</v>
      </c>
      <c r="D37" s="237" t="s">
        <v>15</v>
      </c>
      <c r="E37" s="371"/>
      <c r="F37" s="371"/>
      <c r="G37" s="371"/>
      <c r="H37" s="371"/>
      <c r="I37" s="371"/>
      <c r="J37" s="371"/>
      <c r="K37" s="371"/>
      <c r="L37" s="371"/>
      <c r="M37" s="371"/>
      <c r="N37" s="371"/>
      <c r="O37" s="372"/>
    </row>
    <row r="38" spans="1:15" s="134" customFormat="1" ht="13.8" customHeight="1" x14ac:dyDescent="0.2">
      <c r="B38" s="375"/>
      <c r="D38" s="237"/>
      <c r="O38" s="376"/>
    </row>
    <row r="39" spans="1:15" s="134" customFormat="1" ht="14.25" customHeight="1" x14ac:dyDescent="0.25">
      <c r="B39" s="375"/>
      <c r="C39" s="245" t="s">
        <v>230</v>
      </c>
      <c r="D39" s="237"/>
      <c r="E39" s="377" t="s">
        <v>23</v>
      </c>
      <c r="F39" s="377" t="s">
        <v>23</v>
      </c>
      <c r="G39" s="377" t="s">
        <v>23</v>
      </c>
      <c r="H39" s="377" t="s">
        <v>23</v>
      </c>
      <c r="I39" s="377" t="s">
        <v>23</v>
      </c>
      <c r="J39" s="377" t="s">
        <v>23</v>
      </c>
      <c r="K39" s="377" t="s">
        <v>23</v>
      </c>
      <c r="L39" s="377" t="s">
        <v>23</v>
      </c>
      <c r="M39" s="377" t="s">
        <v>23</v>
      </c>
      <c r="N39" s="377" t="s">
        <v>23</v>
      </c>
      <c r="O39" s="376"/>
    </row>
    <row r="40" spans="1:15" s="244" customFormat="1" ht="14.25" customHeight="1" x14ac:dyDescent="0.25">
      <c r="B40" s="378"/>
      <c r="C40" s="246" t="s">
        <v>45</v>
      </c>
      <c r="D40" s="232" t="str">
        <f>$E$11&amp;"/év"</f>
        <v>HUF/év</v>
      </c>
      <c r="E40" s="379"/>
      <c r="F40" s="379"/>
      <c r="G40" s="380"/>
      <c r="H40" s="380"/>
      <c r="I40" s="380"/>
      <c r="J40" s="380"/>
      <c r="K40" s="380"/>
      <c r="L40" s="380"/>
      <c r="M40" s="380"/>
      <c r="N40" s="380"/>
      <c r="O40" s="357"/>
    </row>
    <row r="41" spans="1:15" s="244" customFormat="1" ht="14.25" customHeight="1" x14ac:dyDescent="0.25">
      <c r="B41" s="359"/>
      <c r="D41" s="381"/>
      <c r="E41" s="239"/>
      <c r="F41" s="239"/>
      <c r="G41" s="239"/>
      <c r="H41" s="239"/>
      <c r="I41" s="239"/>
      <c r="J41" s="239"/>
      <c r="K41" s="239"/>
      <c r="L41" s="239"/>
      <c r="M41" s="239"/>
      <c r="N41" s="239"/>
      <c r="O41" s="357"/>
    </row>
    <row r="42" spans="1:15" s="244" customFormat="1" ht="14.25" customHeight="1" x14ac:dyDescent="0.25">
      <c r="B42" s="358"/>
      <c r="C42" s="231" t="s">
        <v>62</v>
      </c>
      <c r="D42" s="235"/>
      <c r="E42" s="239"/>
      <c r="F42" s="239"/>
      <c r="G42" s="239"/>
      <c r="H42" s="239"/>
      <c r="I42" s="239"/>
      <c r="J42" s="239"/>
      <c r="K42" s="239"/>
      <c r="L42" s="239"/>
      <c r="M42" s="239"/>
      <c r="N42" s="239"/>
      <c r="O42" s="357"/>
    </row>
    <row r="43" spans="1:15" s="94" customFormat="1" ht="14.25" customHeight="1" x14ac:dyDescent="0.25">
      <c r="B43" s="382"/>
      <c r="C43" s="383" t="s">
        <v>17</v>
      </c>
      <c r="D43" s="247" t="str">
        <f>$E$11</f>
        <v>HUF</v>
      </c>
      <c r="E43" s="384"/>
      <c r="F43" s="384"/>
      <c r="G43" s="384"/>
      <c r="H43" s="384"/>
      <c r="I43" s="384"/>
      <c r="J43" s="384"/>
      <c r="K43" s="384"/>
      <c r="L43" s="384"/>
      <c r="M43" s="384"/>
      <c r="N43" s="384"/>
      <c r="O43" s="385"/>
    </row>
    <row r="44" spans="1:15" s="94" customFormat="1" ht="14.25" customHeight="1" x14ac:dyDescent="0.25">
      <c r="B44" s="382"/>
      <c r="C44" s="383" t="s">
        <v>18</v>
      </c>
      <c r="D44" s="247" t="str">
        <f t="shared" ref="D44" si="7">$E$11&amp;"/év"</f>
        <v>HUF/év</v>
      </c>
      <c r="E44" s="384"/>
      <c r="F44" s="384"/>
      <c r="G44" s="384"/>
      <c r="H44" s="384"/>
      <c r="I44" s="384"/>
      <c r="J44" s="384"/>
      <c r="K44" s="384"/>
      <c r="L44" s="384"/>
      <c r="M44" s="384"/>
      <c r="N44" s="384"/>
      <c r="O44" s="385"/>
    </row>
    <row r="45" spans="1:15" s="244" customFormat="1" ht="14.25" customHeight="1" x14ac:dyDescent="0.25">
      <c r="B45" s="386"/>
      <c r="C45" s="387"/>
      <c r="D45" s="235"/>
      <c r="E45" s="236"/>
      <c r="F45" s="236"/>
      <c r="G45" s="236"/>
      <c r="H45" s="236"/>
      <c r="I45" s="236"/>
      <c r="J45" s="236"/>
      <c r="K45" s="236"/>
      <c r="L45" s="236"/>
      <c r="M45" s="236"/>
      <c r="N45" s="236"/>
      <c r="O45" s="357"/>
    </row>
    <row r="46" spans="1:15" s="134" customFormat="1" ht="14.25" customHeight="1" x14ac:dyDescent="0.25">
      <c r="B46" s="375"/>
      <c r="C46" s="245" t="s">
        <v>46</v>
      </c>
      <c r="D46" s="237"/>
      <c r="E46" s="377" t="s">
        <v>23</v>
      </c>
      <c r="F46" s="388" t="str">
        <f>$E$46</f>
        <v>Kérjük, válasszon!</v>
      </c>
      <c r="G46" s="388" t="str">
        <f t="shared" ref="G46:N46" si="8">$E$46</f>
        <v>Kérjük, válasszon!</v>
      </c>
      <c r="H46" s="388" t="str">
        <f t="shared" si="8"/>
        <v>Kérjük, válasszon!</v>
      </c>
      <c r="I46" s="388" t="str">
        <f t="shared" si="8"/>
        <v>Kérjük, válasszon!</v>
      </c>
      <c r="J46" s="388" t="str">
        <f t="shared" si="8"/>
        <v>Kérjük, válasszon!</v>
      </c>
      <c r="K46" s="388" t="str">
        <f t="shared" si="8"/>
        <v>Kérjük, válasszon!</v>
      </c>
      <c r="L46" s="388" t="str">
        <f t="shared" si="8"/>
        <v>Kérjük, válasszon!</v>
      </c>
      <c r="M46" s="388" t="str">
        <f t="shared" si="8"/>
        <v>Kérjük, válasszon!</v>
      </c>
      <c r="N46" s="388" t="str">
        <f t="shared" si="8"/>
        <v>Kérjük, válasszon!</v>
      </c>
      <c r="O46" s="376"/>
    </row>
    <row r="47" spans="1:15" s="244" customFormat="1" ht="14.25" customHeight="1" x14ac:dyDescent="0.35">
      <c r="B47" s="359"/>
      <c r="C47" s="243" t="s">
        <v>64</v>
      </c>
      <c r="D47" s="389" t="s">
        <v>4</v>
      </c>
      <c r="E47" s="390"/>
      <c r="F47" s="391" t="str">
        <f>IF(F$8="","",IF($E47="","",$E47))</f>
        <v/>
      </c>
      <c r="G47" s="391" t="str">
        <f t="shared" ref="G47:N47" si="9">IF(G$8="","",IF($E47="","",$E47))</f>
        <v/>
      </c>
      <c r="H47" s="391" t="str">
        <f t="shared" si="9"/>
        <v/>
      </c>
      <c r="I47" s="391" t="str">
        <f t="shared" si="9"/>
        <v/>
      </c>
      <c r="J47" s="391" t="str">
        <f t="shared" si="9"/>
        <v/>
      </c>
      <c r="K47" s="391" t="str">
        <f t="shared" si="9"/>
        <v/>
      </c>
      <c r="L47" s="391" t="str">
        <f t="shared" si="9"/>
        <v/>
      </c>
      <c r="M47" s="391" t="str">
        <f t="shared" si="9"/>
        <v/>
      </c>
      <c r="N47" s="391" t="str">
        <f t="shared" si="9"/>
        <v/>
      </c>
      <c r="O47" s="357"/>
    </row>
    <row r="48" spans="1:15" s="244" customFormat="1" ht="14.25" customHeight="1" x14ac:dyDescent="0.35">
      <c r="B48" s="359"/>
      <c r="C48" s="243" t="s">
        <v>19</v>
      </c>
      <c r="D48" s="392" t="s">
        <v>3</v>
      </c>
      <c r="E48" s="393" t="str">
        <f>IF(E$8="","",IF($E$46="NEMZETI referencia",'6) Referencia adatok'!$C$13,""))</f>
        <v/>
      </c>
      <c r="F48" s="393" t="str">
        <f t="shared" ref="F48:N48" si="10">IF(F$8="","",$E$48)</f>
        <v/>
      </c>
      <c r="G48" s="393" t="str">
        <f t="shared" si="10"/>
        <v/>
      </c>
      <c r="H48" s="393" t="str">
        <f t="shared" si="10"/>
        <v/>
      </c>
      <c r="I48" s="393" t="str">
        <f t="shared" si="10"/>
        <v/>
      </c>
      <c r="J48" s="393" t="str">
        <f t="shared" si="10"/>
        <v/>
      </c>
      <c r="K48" s="393" t="str">
        <f t="shared" si="10"/>
        <v/>
      </c>
      <c r="L48" s="393" t="str">
        <f t="shared" si="10"/>
        <v/>
      </c>
      <c r="M48" s="393" t="str">
        <f t="shared" si="10"/>
        <v/>
      </c>
      <c r="N48" s="393" t="str">
        <f t="shared" si="10"/>
        <v/>
      </c>
      <c r="O48" s="357"/>
    </row>
    <row r="49" spans="2:15" s="244" customFormat="1" ht="14.25" customHeight="1" x14ac:dyDescent="0.2">
      <c r="B49" s="359"/>
      <c r="C49" s="243" t="s">
        <v>20</v>
      </c>
      <c r="D49" s="389" t="str">
        <f>$E$11&amp;"/kg CO2-eq"</f>
        <v>HUF/kg CO2-eq</v>
      </c>
      <c r="E49" s="393" t="str">
        <f>IF(E$8="","",IF(OR($E$46="Kérjük, válasszon!",$E$46="Nem releváns költségtétel"),"",'6) Referencia adatok'!$D$20))</f>
        <v/>
      </c>
      <c r="F49" s="394" t="str">
        <f t="shared" ref="F49:N49" si="11">IF(F$8="","",$E$49)</f>
        <v/>
      </c>
      <c r="G49" s="394" t="str">
        <f t="shared" si="11"/>
        <v/>
      </c>
      <c r="H49" s="394" t="str">
        <f t="shared" si="11"/>
        <v/>
      </c>
      <c r="I49" s="394" t="str">
        <f t="shared" si="11"/>
        <v/>
      </c>
      <c r="J49" s="394" t="str">
        <f t="shared" si="11"/>
        <v/>
      </c>
      <c r="K49" s="394" t="str">
        <f t="shared" si="11"/>
        <v/>
      </c>
      <c r="L49" s="394" t="str">
        <f t="shared" si="11"/>
        <v/>
      </c>
      <c r="M49" s="394" t="str">
        <f t="shared" si="11"/>
        <v/>
      </c>
      <c r="N49" s="394" t="str">
        <f t="shared" si="11"/>
        <v/>
      </c>
      <c r="O49" s="357"/>
    </row>
    <row r="50" spans="2:15" s="244" customFormat="1" ht="14.25" customHeight="1" x14ac:dyDescent="0.25">
      <c r="B50" s="395"/>
      <c r="C50" s="396"/>
      <c r="D50" s="397"/>
      <c r="E50" s="398"/>
      <c r="F50" s="398"/>
      <c r="G50" s="398"/>
      <c r="H50" s="398"/>
      <c r="I50" s="398"/>
      <c r="J50" s="398"/>
      <c r="K50" s="398"/>
      <c r="L50" s="398"/>
      <c r="M50" s="398"/>
      <c r="N50" s="398"/>
      <c r="O50" s="399"/>
    </row>
    <row r="51" spans="2:15" s="402" customFormat="1" ht="14.25" customHeight="1" x14ac:dyDescent="0.25">
      <c r="B51" s="400"/>
      <c r="C51" s="401"/>
      <c r="D51" s="235"/>
      <c r="E51" s="295"/>
      <c r="F51" s="295"/>
      <c r="G51" s="295"/>
      <c r="H51" s="295"/>
      <c r="I51" s="295"/>
      <c r="J51" s="295"/>
      <c r="K51" s="295"/>
      <c r="L51" s="295"/>
      <c r="M51" s="295"/>
      <c r="N51" s="295"/>
    </row>
    <row r="52" spans="2:15" s="244" customFormat="1" ht="14.25" customHeight="1" x14ac:dyDescent="0.25">
      <c r="B52" s="403"/>
      <c r="C52" s="283"/>
      <c r="D52" s="235"/>
      <c r="E52" s="236"/>
      <c r="F52" s="236"/>
      <c r="G52" s="236"/>
      <c r="H52" s="236"/>
      <c r="I52" s="236"/>
      <c r="J52" s="236"/>
      <c r="K52" s="236"/>
      <c r="L52" s="236"/>
      <c r="M52" s="236"/>
      <c r="N52" s="236"/>
    </row>
  </sheetData>
  <sheetProtection formatCells="0" formatColumns="0" formatRows="0"/>
  <mergeCells count="3">
    <mergeCell ref="B5:D5"/>
    <mergeCell ref="E5:H5"/>
    <mergeCell ref="C8:D8"/>
  </mergeCells>
  <conditionalFormatting sqref="E47:N47">
    <cfRule type="expression" dxfId="9" priority="3">
      <formula>E$46="NEMZETI referencia"</formula>
    </cfRule>
  </conditionalFormatting>
  <conditionalFormatting sqref="E47:N49">
    <cfRule type="expression" dxfId="8" priority="1">
      <formula>$E$46="Nem releváns költségtétel"</formula>
    </cfRule>
  </conditionalFormatting>
  <conditionalFormatting sqref="E48:N48">
    <cfRule type="expression" dxfId="7" priority="2">
      <formula>E$46="AJÁNLATKÉRŐI adat"</formula>
    </cfRule>
  </conditionalFormatting>
  <dataValidations count="4">
    <dataValidation type="decimal" allowBlank="1" showInputMessage="1" showErrorMessage="1" sqref="E22 E26:N26" xr:uid="{00000000-0002-0000-0200-000000000000}">
      <formula1>0</formula1>
      <formula2>100</formula2>
    </dataValidation>
    <dataValidation type="decimal" operator="greaterThanOrEqual" allowBlank="1" showInputMessage="1" showErrorMessage="1" sqref="E23:N25" xr:uid="{00000000-0002-0000-0200-000001000000}">
      <formula1>0</formula1>
    </dataValidation>
    <dataValidation type="whole" operator="greaterThanOrEqual" allowBlank="1" showInputMessage="1" showErrorMessage="1" sqref="E21:N21 E30:N30" xr:uid="{00000000-0002-0000-0200-000002000000}">
      <formula1>0</formula1>
    </dataValidation>
    <dataValidation showInputMessage="1" showErrorMessage="1" sqref="E43:E44" xr:uid="{00000000-0002-0000-0200-000003000000}"/>
  </dataValidations>
  <pageMargins left="0.59027777777777801" right="0.59027777777777801" top="0.39374999999999999" bottom="0.78749999999999998" header="0.51180555555555496" footer="0.51180555555555496"/>
  <pageSetup scale="44" firstPageNumber="0"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expression" priority="17" id="{0048EA64-7653-4DBE-9724-4CAF5A4D3647}">
            <xm:f>E$39='6) Referencia adatok'!$G$15</xm:f>
            <x14:dxf>
              <fill>
                <patternFill>
                  <bgColor theme="1" tint="0.34998626667073579"/>
                </patternFill>
              </fill>
            </x14:dxf>
          </x14:cfRule>
          <x14:cfRule type="expression" priority="18" id="{5F8BBE6C-A031-427E-8F14-8550D03A2D3A}">
            <xm:f>E$39='6) Referencia adatok'!$G$17</xm:f>
            <x14:dxf>
              <font>
                <color auto="1"/>
              </font>
              <fill>
                <patternFill>
                  <bgColor theme="1" tint="0.34998626667073579"/>
                </patternFill>
              </fill>
            </x14:dxf>
          </x14:cfRule>
          <xm:sqref>E40:N40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4000000}">
          <x14:formula1>
            <xm:f>'6) Referencia adatok'!$G$14:$G$17</xm:f>
          </x14:formula1>
          <xm:sqref>E39:N39</xm:sqref>
        </x14:dataValidation>
        <x14:dataValidation type="list" allowBlank="1" showInputMessage="1" showErrorMessage="1" xr:uid="{00000000-0002-0000-0200-000005000000}">
          <x14:formula1>
            <xm:f>'6) Referencia adatok'!$G$21:$G$24</xm:f>
          </x14:formula1>
          <xm:sqref>E46:N46</xm:sqref>
        </x14:dataValidation>
        <x14:dataValidation type="list" allowBlank="1" showInputMessage="1" showErrorMessage="1" xr:uid="{00000000-0002-0000-0200-000006000000}">
          <x14:formula1>
            <xm:f>'6) Referencia adatok'!$G$7:$G$10</xm:f>
          </x14:formula1>
          <xm:sqref>E11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C0F5"/>
  </sheetPr>
  <dimension ref="A1:AMO63"/>
  <sheetViews>
    <sheetView showGridLines="0" zoomScale="85" zoomScaleNormal="85" workbookViewId="0">
      <pane xSplit="4" ySplit="8" topLeftCell="E9" activePane="bottomRight" state="frozen"/>
      <selection pane="topRight" activeCell="E1" sqref="E1"/>
      <selection pane="bottomLeft" activeCell="A9" sqref="A9"/>
      <selection pane="bottomRight" activeCell="C65" sqref="C65"/>
    </sheetView>
  </sheetViews>
  <sheetFormatPr defaultColWidth="8.90625" defaultRowHeight="14.25" customHeight="1" outlineLevelCol="1" x14ac:dyDescent="0.25"/>
  <cols>
    <col min="1" max="2" width="3.90625" style="225" customWidth="1"/>
    <col min="3" max="3" width="71.6328125" style="226" customWidth="1"/>
    <col min="4" max="4" width="13.6328125" style="219" customWidth="1"/>
    <col min="5" max="5" width="24.26953125" style="227" bestFit="1" customWidth="1"/>
    <col min="6" max="6" width="24.08984375" style="227" customWidth="1" outlineLevel="1"/>
    <col min="7" max="14" width="20.90625" style="227" customWidth="1" outlineLevel="1"/>
    <col min="15" max="15" width="3.90625" style="225" customWidth="1"/>
    <col min="16" max="1029" width="10.6328125" style="225" customWidth="1"/>
    <col min="1030" max="1032" width="8.90625" style="228" customWidth="1"/>
    <col min="1033" max="16384" width="8.90625" style="228"/>
  </cols>
  <sheetData>
    <row r="1" spans="2:15" s="217" customFormat="1" ht="27.6" x14ac:dyDescent="0.45">
      <c r="B1" s="29" t="s">
        <v>95</v>
      </c>
      <c r="C1" s="29"/>
      <c r="D1" s="229"/>
      <c r="E1" s="230"/>
      <c r="F1" s="230"/>
      <c r="G1" s="230"/>
      <c r="H1" s="230"/>
      <c r="I1" s="230"/>
      <c r="J1" s="230"/>
      <c r="K1" s="230"/>
      <c r="L1" s="230"/>
      <c r="M1" s="230"/>
      <c r="N1" s="230"/>
      <c r="O1" s="29"/>
    </row>
    <row r="2" spans="2:15" s="218" customFormat="1" ht="14.25" customHeight="1" x14ac:dyDescent="0.25">
      <c r="B2" s="257" t="s">
        <v>165</v>
      </c>
      <c r="C2" s="257"/>
      <c r="D2" s="258"/>
      <c r="E2" s="259"/>
      <c r="F2" s="259"/>
      <c r="G2" s="259"/>
      <c r="H2" s="259"/>
      <c r="I2" s="259"/>
      <c r="J2" s="259"/>
      <c r="K2" s="259"/>
      <c r="L2" s="259"/>
      <c r="M2" s="259"/>
      <c r="N2" s="259"/>
      <c r="O2" s="260"/>
    </row>
    <row r="3" spans="2:15" s="218" customFormat="1" ht="14.25" customHeight="1" x14ac:dyDescent="0.25">
      <c r="B3" s="260" t="s">
        <v>94</v>
      </c>
      <c r="C3" s="261"/>
      <c r="D3" s="262"/>
      <c r="E3" s="263"/>
      <c r="F3" s="263"/>
      <c r="G3" s="263"/>
      <c r="H3" s="263"/>
      <c r="I3" s="263"/>
      <c r="J3" s="263"/>
      <c r="K3" s="263"/>
      <c r="L3" s="263"/>
      <c r="M3" s="263"/>
      <c r="N3" s="263"/>
      <c r="O3" s="260"/>
    </row>
    <row r="4" spans="2:15" s="218" customFormat="1" ht="14.25" customHeight="1" x14ac:dyDescent="0.25">
      <c r="B4" s="264"/>
      <c r="C4" s="234"/>
      <c r="D4" s="235"/>
      <c r="E4" s="236"/>
      <c r="F4" s="236"/>
      <c r="G4" s="236"/>
      <c r="H4" s="236"/>
      <c r="I4" s="236"/>
      <c r="J4" s="236"/>
      <c r="K4" s="236"/>
      <c r="L4" s="236"/>
      <c r="M4" s="236"/>
      <c r="N4" s="236"/>
      <c r="O4" s="244"/>
    </row>
    <row r="5" spans="2:15" s="218" customFormat="1" ht="14.25" customHeight="1" x14ac:dyDescent="0.25">
      <c r="B5" s="265"/>
      <c r="C5" s="266"/>
      <c r="D5" s="267"/>
      <c r="E5" s="268"/>
      <c r="F5" s="268"/>
      <c r="G5" s="268"/>
      <c r="H5" s="268"/>
      <c r="I5" s="268"/>
      <c r="J5" s="268"/>
      <c r="K5" s="268"/>
      <c r="L5" s="268"/>
      <c r="M5" s="268"/>
      <c r="N5" s="268"/>
      <c r="O5" s="269"/>
    </row>
    <row r="6" spans="2:15" s="218" customFormat="1" ht="14.25" customHeight="1" x14ac:dyDescent="0.25">
      <c r="B6" s="270"/>
      <c r="C6" s="271" t="s">
        <v>115</v>
      </c>
      <c r="D6" s="272"/>
      <c r="E6" s="439"/>
      <c r="F6" s="440"/>
      <c r="G6" s="441"/>
      <c r="H6" s="220"/>
      <c r="I6" s="220"/>
      <c r="J6" s="220"/>
      <c r="K6" s="220"/>
      <c r="L6" s="220"/>
      <c r="M6" s="220"/>
      <c r="N6" s="220"/>
      <c r="O6" s="297"/>
    </row>
    <row r="7" spans="2:15" s="218" customFormat="1" ht="14.25" customHeight="1" x14ac:dyDescent="0.25">
      <c r="B7" s="270"/>
      <c r="C7" s="234"/>
      <c r="D7" s="235"/>
      <c r="E7" s="220"/>
      <c r="F7" s="220"/>
      <c r="G7" s="220"/>
      <c r="H7" s="220"/>
      <c r="I7" s="220"/>
      <c r="J7" s="220"/>
      <c r="K7" s="220"/>
      <c r="L7" s="220"/>
      <c r="M7" s="220"/>
      <c r="N7" s="220"/>
      <c r="O7" s="297"/>
    </row>
    <row r="8" spans="2:15" s="218" customFormat="1" ht="13.8" x14ac:dyDescent="0.2">
      <c r="B8" s="273"/>
      <c r="C8" s="271" t="s">
        <v>78</v>
      </c>
      <c r="D8" s="272"/>
      <c r="E8" s="287" t="str">
        <f>IF('3) Ajánlatkérői_adatok'!E$8="","",'3) Ajánlatkérői_adatok'!E$8)</f>
        <v/>
      </c>
      <c r="F8" s="288" t="str">
        <f>IF('3) Ajánlatkérői_adatok'!F$8="","",'3) Ajánlatkérői_adatok'!F$8)</f>
        <v/>
      </c>
      <c r="G8" s="288" t="str">
        <f>IF('3) Ajánlatkérői_adatok'!G$8="","",'3) Ajánlatkérői_adatok'!G$8)</f>
        <v/>
      </c>
      <c r="H8" s="288" t="str">
        <f>IF('3) Ajánlatkérői_adatok'!H$8="","",'3) Ajánlatkérői_adatok'!H$8)</f>
        <v/>
      </c>
      <c r="I8" s="288" t="str">
        <f>IF('3) Ajánlatkérői_adatok'!I$8="","",'3) Ajánlatkérői_adatok'!I$8)</f>
        <v/>
      </c>
      <c r="J8" s="288" t="str">
        <f>IF('3) Ajánlatkérői_adatok'!J$8="","",'3) Ajánlatkérői_adatok'!J$8)</f>
        <v/>
      </c>
      <c r="K8" s="288" t="str">
        <f>IF('3) Ajánlatkérői_adatok'!K$8="","",'3) Ajánlatkérői_adatok'!K$8)</f>
        <v/>
      </c>
      <c r="L8" s="288" t="str">
        <f>IF('3) Ajánlatkérői_adatok'!L$8="","",'3) Ajánlatkérői_adatok'!L$8)</f>
        <v/>
      </c>
      <c r="M8" s="288" t="str">
        <f>IF('3) Ajánlatkérői_adatok'!M$8="","",'3) Ajánlatkérői_adatok'!M$8)</f>
        <v/>
      </c>
      <c r="N8" s="288" t="str">
        <f>IF('3) Ajánlatkérői_adatok'!N$8="","",'3) Ajánlatkérői_adatok'!N$8)</f>
        <v/>
      </c>
      <c r="O8" s="297"/>
    </row>
    <row r="9" spans="2:15" s="218" customFormat="1" ht="14.25" customHeight="1" x14ac:dyDescent="0.25">
      <c r="B9" s="270"/>
      <c r="C9" s="234"/>
      <c r="D9" s="235"/>
      <c r="E9" s="236"/>
      <c r="F9" s="236"/>
      <c r="G9" s="236"/>
      <c r="H9" s="236"/>
      <c r="I9" s="236"/>
      <c r="J9" s="236"/>
      <c r="K9" s="236"/>
      <c r="L9" s="236"/>
      <c r="M9" s="236"/>
      <c r="N9" s="236"/>
      <c r="O9" s="297"/>
    </row>
    <row r="10" spans="2:15" s="218" customFormat="1" ht="14.25" customHeight="1" x14ac:dyDescent="0.25">
      <c r="B10" s="274"/>
      <c r="C10" s="234" t="s">
        <v>11</v>
      </c>
      <c r="D10" s="242"/>
      <c r="E10" s="238"/>
      <c r="F10" s="236"/>
      <c r="G10" s="236"/>
      <c r="H10" s="236"/>
      <c r="I10" s="236"/>
      <c r="J10" s="236"/>
      <c r="K10" s="236"/>
      <c r="L10" s="236"/>
      <c r="M10" s="236"/>
      <c r="N10" s="236"/>
      <c r="O10" s="297"/>
    </row>
    <row r="11" spans="2:15" s="218" customFormat="1" ht="14.25" customHeight="1" x14ac:dyDescent="0.25">
      <c r="B11" s="273"/>
      <c r="C11" s="241" t="s">
        <v>12</v>
      </c>
      <c r="D11" s="242"/>
      <c r="E11" s="30" t="str">
        <f>IF('3) Ajánlatkérői_adatok'!E$11="Kérjük válasszon!","",'3) Ajánlatkérői_adatok'!E$11)</f>
        <v>HUF</v>
      </c>
      <c r="F11" s="30" t="str">
        <f>IF('3) Ajánlatkérői_adatok'!F$11="Kérjük válasszon!","",'3) Ajánlatkérői_adatok'!F$11)</f>
        <v/>
      </c>
      <c r="G11" s="30" t="str">
        <f>IF('3) Ajánlatkérői_adatok'!G$11="Kérjük válasszon!","",'3) Ajánlatkérői_adatok'!G$11)</f>
        <v/>
      </c>
      <c r="H11" s="30" t="str">
        <f>IF('3) Ajánlatkérői_adatok'!H$11="Kérjük válasszon!","",'3) Ajánlatkérői_adatok'!H$11)</f>
        <v/>
      </c>
      <c r="I11" s="30" t="str">
        <f>IF('3) Ajánlatkérői_adatok'!I$11="Kérjük válasszon!","",'3) Ajánlatkérői_adatok'!I$11)</f>
        <v/>
      </c>
      <c r="J11" s="30" t="str">
        <f>IF('3) Ajánlatkérői_adatok'!J$11="Kérjük válasszon!","",'3) Ajánlatkérői_adatok'!J$11)</f>
        <v/>
      </c>
      <c r="K11" s="30" t="str">
        <f>IF('3) Ajánlatkérői_adatok'!K$11="Kérjük válasszon!","",'3) Ajánlatkérői_adatok'!K$11)</f>
        <v/>
      </c>
      <c r="L11" s="30" t="str">
        <f>IF('3) Ajánlatkérői_adatok'!L$11="Kérjük válasszon!","",'3) Ajánlatkérői_adatok'!L$11)</f>
        <v/>
      </c>
      <c r="M11" s="30" t="str">
        <f>IF('3) Ajánlatkérői_adatok'!M$11="Kérjük válasszon!","",'3) Ajánlatkérői_adatok'!M$11)</f>
        <v/>
      </c>
      <c r="N11" s="30" t="str">
        <f>IF('3) Ajánlatkérői_adatok'!N$11="Kérjük válasszon!","",'3) Ajánlatkérői_adatok'!N$11)</f>
        <v/>
      </c>
      <c r="O11" s="297"/>
    </row>
    <row r="12" spans="2:15" s="218" customFormat="1" ht="14.25" customHeight="1" x14ac:dyDescent="0.25">
      <c r="B12" s="273"/>
      <c r="C12" s="241" t="s">
        <v>97</v>
      </c>
      <c r="D12" s="242" t="s">
        <v>35</v>
      </c>
      <c r="E12" s="30">
        <f>IF('3) Ajánlatkérői_adatok'!E$12="","",'3) Ajánlatkérői_adatok'!E$12)</f>
        <v>15</v>
      </c>
      <c r="F12" s="30" t="str">
        <f>IF('3) Ajánlatkérői_adatok'!F$12="","",'3) Ajánlatkérői_adatok'!F$12)</f>
        <v/>
      </c>
      <c r="G12" s="30" t="str">
        <f>IF('3) Ajánlatkérői_adatok'!G$12="","",'3) Ajánlatkérői_adatok'!G$12)</f>
        <v/>
      </c>
      <c r="H12" s="30" t="str">
        <f>IF('3) Ajánlatkérői_adatok'!H$12="","",'3) Ajánlatkérői_adatok'!H$12)</f>
        <v/>
      </c>
      <c r="I12" s="30" t="str">
        <f>IF('3) Ajánlatkérői_adatok'!I$12="","",'3) Ajánlatkérői_adatok'!I$12)</f>
        <v/>
      </c>
      <c r="J12" s="30" t="str">
        <f>IF('3) Ajánlatkérői_adatok'!J$12="","",'3) Ajánlatkérői_adatok'!J$12)</f>
        <v/>
      </c>
      <c r="K12" s="30" t="str">
        <f>IF('3) Ajánlatkérői_adatok'!K$12="","",'3) Ajánlatkérői_adatok'!K$12)</f>
        <v/>
      </c>
      <c r="L12" s="30" t="str">
        <f>IF('3) Ajánlatkérői_adatok'!L$12="","",'3) Ajánlatkérői_adatok'!L$12)</f>
        <v/>
      </c>
      <c r="M12" s="30" t="str">
        <f>IF('3) Ajánlatkérői_adatok'!M$12="","",'3) Ajánlatkérői_adatok'!M$12)</f>
        <v/>
      </c>
      <c r="N12" s="30" t="str">
        <f>IF('3) Ajánlatkérői_adatok'!N$12="","",'3) Ajánlatkérői_adatok'!N$12)</f>
        <v/>
      </c>
      <c r="O12" s="297"/>
    </row>
    <row r="13" spans="2:15" s="218" customFormat="1" ht="14.25" customHeight="1" x14ac:dyDescent="0.25">
      <c r="B13" s="273"/>
      <c r="C13" s="241" t="s">
        <v>21</v>
      </c>
      <c r="D13" s="242" t="s">
        <v>0</v>
      </c>
      <c r="E13" s="32">
        <f>IF('3) Ajánlatkérői_adatok'!E$13="","",diszkont_ráta)</f>
        <v>0.05</v>
      </c>
      <c r="F13" s="32" t="str">
        <f>IF('3) Ajánlatkérői_adatok'!F$13="","",diszkont_ráta)</f>
        <v/>
      </c>
      <c r="G13" s="32" t="str">
        <f>IF('3) Ajánlatkérői_adatok'!G$13="","",diszkont_ráta)</f>
        <v/>
      </c>
      <c r="H13" s="32" t="str">
        <f>IF('3) Ajánlatkérői_adatok'!H$13="","",diszkont_ráta)</f>
        <v/>
      </c>
      <c r="I13" s="32" t="str">
        <f>IF('3) Ajánlatkérői_adatok'!I$13="","",diszkont_ráta)</f>
        <v/>
      </c>
      <c r="J13" s="32" t="str">
        <f>IF('3) Ajánlatkérői_adatok'!J$13="","",diszkont_ráta)</f>
        <v/>
      </c>
      <c r="K13" s="32" t="str">
        <f>IF('3) Ajánlatkérői_adatok'!K$13="","",diszkont_ráta)</f>
        <v/>
      </c>
      <c r="L13" s="32" t="str">
        <f>IF('3) Ajánlatkérői_adatok'!L$13="","",diszkont_ráta)</f>
        <v/>
      </c>
      <c r="M13" s="32" t="str">
        <f>IF('3) Ajánlatkérői_adatok'!M$13="","",diszkont_ráta)</f>
        <v/>
      </c>
      <c r="N13" s="32" t="str">
        <f>IF('3) Ajánlatkérői_adatok'!N$13="","",diszkont_ráta)</f>
        <v/>
      </c>
      <c r="O13" s="297"/>
    </row>
    <row r="14" spans="2:15" s="218" customFormat="1" ht="14.25" customHeight="1" x14ac:dyDescent="0.25">
      <c r="B14" s="273"/>
      <c r="C14" s="244"/>
      <c r="D14" s="240"/>
      <c r="E14" s="244"/>
      <c r="F14" s="239"/>
      <c r="G14" s="239"/>
      <c r="H14" s="239"/>
      <c r="I14" s="239"/>
      <c r="J14" s="239"/>
      <c r="K14" s="239"/>
      <c r="L14" s="239"/>
      <c r="M14" s="239"/>
      <c r="N14" s="239"/>
      <c r="O14" s="297"/>
    </row>
    <row r="15" spans="2:15" s="218" customFormat="1" ht="14.25" customHeight="1" x14ac:dyDescent="0.25">
      <c r="B15" s="273"/>
      <c r="C15" s="245" t="s">
        <v>41</v>
      </c>
      <c r="D15" s="240"/>
      <c r="E15" s="244"/>
      <c r="F15" s="239"/>
      <c r="G15" s="239"/>
      <c r="H15" s="239"/>
      <c r="I15" s="239"/>
      <c r="J15" s="239"/>
      <c r="K15" s="239"/>
      <c r="L15" s="239"/>
      <c r="M15" s="239"/>
      <c r="N15" s="239"/>
      <c r="O15" s="297"/>
    </row>
    <row r="16" spans="2:15" s="218" customFormat="1" ht="14.25" customHeight="1" x14ac:dyDescent="0.25">
      <c r="B16" s="273"/>
      <c r="C16" s="243" t="s">
        <v>13</v>
      </c>
      <c r="D16" s="232" t="str">
        <f>$E$11&amp;"/kWh"</f>
        <v>HUF/kWh</v>
      </c>
      <c r="E16" s="33" t="str">
        <f>IF('3) Ajánlatkérői_adatok'!E$16="","",'3) Ajánlatkérői_adatok'!E$16)</f>
        <v/>
      </c>
      <c r="F16" s="33" t="str">
        <f>IF('3) Ajánlatkérői_adatok'!F$16="","",'3) Ajánlatkérői_adatok'!F$16)</f>
        <v/>
      </c>
      <c r="G16" s="33" t="str">
        <f>IF('3) Ajánlatkérői_adatok'!G$16="","",'3) Ajánlatkérői_adatok'!G$16)</f>
        <v/>
      </c>
      <c r="H16" s="33" t="str">
        <f>IF('3) Ajánlatkérői_adatok'!H$16="","",'3) Ajánlatkérői_adatok'!H$16)</f>
        <v/>
      </c>
      <c r="I16" s="33" t="str">
        <f>IF('3) Ajánlatkérői_adatok'!I$16="","",'3) Ajánlatkérői_adatok'!I$16)</f>
        <v/>
      </c>
      <c r="J16" s="33" t="str">
        <f>IF('3) Ajánlatkérői_adatok'!J$16="","",'3) Ajánlatkérői_adatok'!J$16)</f>
        <v/>
      </c>
      <c r="K16" s="33" t="str">
        <f>IF('3) Ajánlatkérői_adatok'!K$16="","",'3) Ajánlatkérői_adatok'!K$16)</f>
        <v/>
      </c>
      <c r="L16" s="33" t="str">
        <f>IF('3) Ajánlatkérői_adatok'!L$16="","",'3) Ajánlatkérői_adatok'!L$16)</f>
        <v/>
      </c>
      <c r="M16" s="33" t="str">
        <f>IF('3) Ajánlatkérői_adatok'!M$16="","",'3) Ajánlatkérői_adatok'!M$16)</f>
        <v/>
      </c>
      <c r="N16" s="33" t="str">
        <f>IF('3) Ajánlatkérői_adatok'!N$16="","",'3) Ajánlatkérői_adatok'!N$16)</f>
        <v/>
      </c>
      <c r="O16" s="297"/>
    </row>
    <row r="17" spans="2:15" s="218" customFormat="1" ht="14.25" customHeight="1" x14ac:dyDescent="0.25">
      <c r="B17" s="273"/>
      <c r="C17" s="243" t="s">
        <v>14</v>
      </c>
      <c r="D17" s="235" t="s">
        <v>0</v>
      </c>
      <c r="E17" s="46">
        <f>IF('3) Ajánlatkérői_adatok'!E$17="","",'3) Ajánlatkérői_adatok'!E$17)</f>
        <v>0</v>
      </c>
      <c r="F17" s="46" t="str">
        <f>IF('3) Ajánlatkérői_adatok'!F$17="","",'3) Ajánlatkérői_adatok'!F$17)</f>
        <v/>
      </c>
      <c r="G17" s="46" t="str">
        <f>IF('3) Ajánlatkérői_adatok'!G$17="","",'3) Ajánlatkérői_adatok'!G$17)</f>
        <v/>
      </c>
      <c r="H17" s="46" t="str">
        <f>IF('3) Ajánlatkérői_adatok'!H$17="","",'3) Ajánlatkérői_adatok'!H$17)</f>
        <v/>
      </c>
      <c r="I17" s="46" t="str">
        <f>IF('3) Ajánlatkérői_adatok'!I$17="","",'3) Ajánlatkérői_adatok'!I$17)</f>
        <v/>
      </c>
      <c r="J17" s="46" t="str">
        <f>IF('3) Ajánlatkérői_adatok'!J$17="","",'3) Ajánlatkérői_adatok'!J$17)</f>
        <v/>
      </c>
      <c r="K17" s="46" t="str">
        <f>IF('3) Ajánlatkérői_adatok'!K$17="","",'3) Ajánlatkérői_adatok'!K$17)</f>
        <v/>
      </c>
      <c r="L17" s="46" t="str">
        <f>IF('3) Ajánlatkérői_adatok'!L$17="","",'3) Ajánlatkérői_adatok'!L$17)</f>
        <v/>
      </c>
      <c r="M17" s="46" t="str">
        <f>IF('3) Ajánlatkérői_adatok'!M$17="","",'3) Ajánlatkérői_adatok'!M$17)</f>
        <v/>
      </c>
      <c r="N17" s="46" t="str">
        <f>IF('3) Ajánlatkérői_adatok'!N$17="","",'3) Ajánlatkérői_adatok'!N$17)</f>
        <v/>
      </c>
      <c r="O17" s="297"/>
    </row>
    <row r="18" spans="2:15" s="218" customFormat="1" ht="14.25" customHeight="1" x14ac:dyDescent="0.25">
      <c r="B18" s="273"/>
      <c r="C18" s="241" t="s">
        <v>27</v>
      </c>
      <c r="D18" s="242" t="s">
        <v>28</v>
      </c>
      <c r="E18" s="30" t="str">
        <f>IF('3) Ajánlatkérői_adatok'!E$18="","",'3) Ajánlatkérői_adatok'!E$18)</f>
        <v/>
      </c>
      <c r="F18" s="30" t="str">
        <f>IF('3) Ajánlatkérői_adatok'!F$18="","",'3) Ajánlatkérői_adatok'!F$18)</f>
        <v/>
      </c>
      <c r="G18" s="30" t="str">
        <f>IF('3) Ajánlatkérői_adatok'!G$18="","",'3) Ajánlatkérői_adatok'!G$18)</f>
        <v/>
      </c>
      <c r="H18" s="30" t="str">
        <f>IF('3) Ajánlatkérői_adatok'!H$18="","",'3) Ajánlatkérői_adatok'!H$18)</f>
        <v/>
      </c>
      <c r="I18" s="30" t="str">
        <f>IF('3) Ajánlatkérői_adatok'!I$18="","",'3) Ajánlatkérői_adatok'!I$18)</f>
        <v/>
      </c>
      <c r="J18" s="30" t="str">
        <f>IF('3) Ajánlatkérői_adatok'!J$18="","",'3) Ajánlatkérői_adatok'!J$18)</f>
        <v/>
      </c>
      <c r="K18" s="30" t="str">
        <f>IF('3) Ajánlatkérői_adatok'!K$18="","",'3) Ajánlatkérői_adatok'!K$18)</f>
        <v/>
      </c>
      <c r="L18" s="30" t="str">
        <f>IF('3) Ajánlatkérői_adatok'!L$18="","",'3) Ajánlatkérői_adatok'!L$18)</f>
        <v/>
      </c>
      <c r="M18" s="30" t="str">
        <f>IF('3) Ajánlatkérői_adatok'!M$18="","",'3) Ajánlatkérői_adatok'!M$18)</f>
        <v/>
      </c>
      <c r="N18" s="30" t="str">
        <f>IF('3) Ajánlatkérői_adatok'!N$18="","",'3) Ajánlatkérői_adatok'!N$18)</f>
        <v/>
      </c>
      <c r="O18" s="297"/>
    </row>
    <row r="19" spans="2:15" s="218" customFormat="1" ht="14.25" customHeight="1" x14ac:dyDescent="0.25">
      <c r="B19" s="273"/>
      <c r="C19" s="244"/>
      <c r="D19" s="240"/>
      <c r="E19" s="244"/>
      <c r="F19" s="239"/>
      <c r="G19" s="239"/>
      <c r="H19" s="239"/>
      <c r="I19" s="239"/>
      <c r="J19" s="239"/>
      <c r="K19" s="239"/>
      <c r="L19" s="239"/>
      <c r="M19" s="239"/>
      <c r="N19" s="239"/>
      <c r="O19" s="297"/>
    </row>
    <row r="20" spans="2:15" s="218" customFormat="1" ht="14.25" customHeight="1" x14ac:dyDescent="0.25">
      <c r="B20" s="273"/>
      <c r="C20" s="433" t="s">
        <v>57</v>
      </c>
      <c r="D20" s="275" t="s">
        <v>30</v>
      </c>
      <c r="E20" s="248"/>
      <c r="F20" s="248"/>
      <c r="G20" s="248"/>
      <c r="H20" s="248"/>
      <c r="I20" s="248"/>
      <c r="J20" s="248"/>
      <c r="K20" s="248"/>
      <c r="L20" s="248"/>
      <c r="M20" s="248"/>
      <c r="N20" s="248"/>
      <c r="O20" s="297"/>
    </row>
    <row r="21" spans="2:15" s="218" customFormat="1" ht="14.25" customHeight="1" x14ac:dyDescent="0.25">
      <c r="B21" s="273"/>
      <c r="C21" s="434"/>
      <c r="D21" s="275" t="s">
        <v>31</v>
      </c>
      <c r="E21" s="248"/>
      <c r="F21" s="248"/>
      <c r="G21" s="248"/>
      <c r="H21" s="248"/>
      <c r="I21" s="248"/>
      <c r="J21" s="248"/>
      <c r="K21" s="248"/>
      <c r="L21" s="248"/>
      <c r="M21" s="248"/>
      <c r="N21" s="248"/>
      <c r="O21" s="297"/>
    </row>
    <row r="22" spans="2:15" s="218" customFormat="1" ht="14.25" customHeight="1" x14ac:dyDescent="0.25">
      <c r="B22" s="273"/>
      <c r="C22" s="435"/>
      <c r="D22" s="275" t="s">
        <v>32</v>
      </c>
      <c r="E22" s="248"/>
      <c r="F22" s="248"/>
      <c r="G22" s="248"/>
      <c r="H22" s="248"/>
      <c r="I22" s="248"/>
      <c r="J22" s="248"/>
      <c r="K22" s="248"/>
      <c r="L22" s="248"/>
      <c r="M22" s="248"/>
      <c r="N22" s="248"/>
      <c r="O22" s="297"/>
    </row>
    <row r="23" spans="2:15" s="218" customFormat="1" ht="14.25" customHeight="1" x14ac:dyDescent="0.25">
      <c r="B23" s="273"/>
      <c r="C23" s="243" t="s">
        <v>26</v>
      </c>
      <c r="D23" s="242" t="s">
        <v>15</v>
      </c>
      <c r="E23" s="289" t="str">
        <f>IF(E$8="","",'3) Ajánlatkérői_adatok'!E$21)</f>
        <v/>
      </c>
      <c r="F23" s="289" t="str">
        <f>IF(F$8="","",'3) Ajánlatkérői_adatok'!F$21)</f>
        <v/>
      </c>
      <c r="G23" s="289" t="str">
        <f>IF(G$8="","",'3) Ajánlatkérői_adatok'!G$21)</f>
        <v/>
      </c>
      <c r="H23" s="289" t="str">
        <f>IF(H$8="","",'3) Ajánlatkérői_adatok'!H$21)</f>
        <v/>
      </c>
      <c r="I23" s="289" t="str">
        <f>IF(I$8="","",'3) Ajánlatkérői_adatok'!I$21)</f>
        <v/>
      </c>
      <c r="J23" s="289" t="str">
        <f>IF(J$8="","",'3) Ajánlatkérői_adatok'!J$21)</f>
        <v/>
      </c>
      <c r="K23" s="289" t="str">
        <f>IF(K$8="","",'3) Ajánlatkérői_adatok'!K$21)</f>
        <v/>
      </c>
      <c r="L23" s="289" t="str">
        <f>IF(L$8="","",'3) Ajánlatkérői_adatok'!L$21)</f>
        <v/>
      </c>
      <c r="M23" s="289" t="str">
        <f>IF(M$8="","",'3) Ajánlatkérői_adatok'!M$21)</f>
        <v/>
      </c>
      <c r="N23" s="289" t="str">
        <f>IF(N$8="","",'3) Ajánlatkérői_adatok'!N$21)</f>
        <v/>
      </c>
      <c r="O23" s="297"/>
    </row>
    <row r="24" spans="2:15" s="218" customFormat="1" ht="13.95" customHeight="1" x14ac:dyDescent="0.25">
      <c r="B24" s="273"/>
      <c r="C24" s="405" t="s">
        <v>34</v>
      </c>
      <c r="D24" s="276" t="s">
        <v>35</v>
      </c>
      <c r="E24" s="289" t="str">
        <f>IF(E$8="","",'3) Ajánlatkérői_adatok'!E$22)</f>
        <v/>
      </c>
      <c r="F24" s="289" t="str">
        <f>IF(F$8="","",'3) Ajánlatkérői_adatok'!F$22)</f>
        <v/>
      </c>
      <c r="G24" s="289" t="str">
        <f>IF(G$8="","",'3) Ajánlatkérői_adatok'!G$22)</f>
        <v/>
      </c>
      <c r="H24" s="289" t="str">
        <f>IF(H$8="","",'3) Ajánlatkérői_adatok'!H$22)</f>
        <v/>
      </c>
      <c r="I24" s="289" t="str">
        <f>IF(I$8="","",'3) Ajánlatkérői_adatok'!I$22)</f>
        <v/>
      </c>
      <c r="J24" s="289" t="str">
        <f>IF(J$8="","",'3) Ajánlatkérői_adatok'!J$22)</f>
        <v/>
      </c>
      <c r="K24" s="289" t="str">
        <f>IF(K$8="","",'3) Ajánlatkérői_adatok'!K$22)</f>
        <v/>
      </c>
      <c r="L24" s="289" t="str">
        <f>IF(L$8="","",'3) Ajánlatkérői_adatok'!L$22)</f>
        <v/>
      </c>
      <c r="M24" s="289" t="str">
        <f>IF(M$8="","",'3) Ajánlatkérői_adatok'!M$22)</f>
        <v/>
      </c>
      <c r="N24" s="289" t="str">
        <f>IF(N$8="","",'3) Ajánlatkérői_adatok'!N$22)</f>
        <v/>
      </c>
      <c r="O24" s="297"/>
    </row>
    <row r="25" spans="2:15" s="218" customFormat="1" ht="16.2" customHeight="1" x14ac:dyDescent="0.25">
      <c r="B25" s="273"/>
      <c r="C25" s="405" t="s">
        <v>227</v>
      </c>
      <c r="D25" s="276" t="s">
        <v>15</v>
      </c>
      <c r="E25" s="289" t="str">
        <f>IF(E$8="","",'3) Ajánlatkérői_adatok'!E$27)</f>
        <v/>
      </c>
      <c r="F25" s="289" t="str">
        <f>IF(F$8="","",'3) Ajánlatkérői_adatok'!F$27)</f>
        <v/>
      </c>
      <c r="G25" s="289" t="str">
        <f>IF(G$8="","",'3) Ajánlatkérői_adatok'!G$27)</f>
        <v/>
      </c>
      <c r="H25" s="289" t="str">
        <f>IF(H$8="","",'3) Ajánlatkérői_adatok'!H$27)</f>
        <v/>
      </c>
      <c r="I25" s="289" t="str">
        <f>IF(I$8="","",'3) Ajánlatkérői_adatok'!I$27)</f>
        <v/>
      </c>
      <c r="J25" s="289" t="str">
        <f>IF(J$8="","",'3) Ajánlatkérői_adatok'!J$27)</f>
        <v/>
      </c>
      <c r="K25" s="289" t="str">
        <f>IF(K$8="","",'3) Ajánlatkérői_adatok'!K$27)</f>
        <v/>
      </c>
      <c r="L25" s="289" t="str">
        <f>IF(L$8="","",'3) Ajánlatkérői_adatok'!L$27)</f>
        <v/>
      </c>
      <c r="M25" s="289" t="str">
        <f>IF(M$8="","",'3) Ajánlatkérői_adatok'!M$27)</f>
        <v/>
      </c>
      <c r="N25" s="289" t="str">
        <f>IF(N$8="","",'3) Ajánlatkérői_adatok'!N$27)</f>
        <v/>
      </c>
      <c r="O25" s="297"/>
    </row>
    <row r="26" spans="2:15" s="218" customFormat="1" ht="14.25" customHeight="1" x14ac:dyDescent="0.25">
      <c r="B26" s="273"/>
      <c r="C26" s="405" t="s">
        <v>96</v>
      </c>
      <c r="D26" s="242" t="s">
        <v>29</v>
      </c>
      <c r="E26" s="291" t="str">
        <f>IF('3) Ajánlatkérői_adatok'!E$26="","",'3) Ajánlatkérői_adatok'!E$26)</f>
        <v/>
      </c>
      <c r="F26" s="291" t="str">
        <f>IF('3) Ajánlatkérői_adatok'!F$26="","",'3) Ajánlatkérői_adatok'!F$26)</f>
        <v/>
      </c>
      <c r="G26" s="291" t="str">
        <f>IF('3) Ajánlatkérői_adatok'!G$26="","",'3) Ajánlatkérői_adatok'!G$26)</f>
        <v/>
      </c>
      <c r="H26" s="291" t="str">
        <f>IF('3) Ajánlatkérői_adatok'!H$26="","",'3) Ajánlatkérői_adatok'!H$26)</f>
        <v/>
      </c>
      <c r="I26" s="291" t="str">
        <f>IF('3) Ajánlatkérői_adatok'!I$26="","",'3) Ajánlatkérői_adatok'!I$26)</f>
        <v/>
      </c>
      <c r="J26" s="291" t="str">
        <f>IF('3) Ajánlatkérői_adatok'!J$26="","",'3) Ajánlatkérői_adatok'!J$26)</f>
        <v/>
      </c>
      <c r="K26" s="291" t="str">
        <f>IF('3) Ajánlatkérői_adatok'!K$26="","",'3) Ajánlatkérői_adatok'!K$26)</f>
        <v/>
      </c>
      <c r="L26" s="291" t="str">
        <f>IF('3) Ajánlatkérői_adatok'!L$26="","",'3) Ajánlatkérői_adatok'!L$26)</f>
        <v/>
      </c>
      <c r="M26" s="291" t="str">
        <f>IF('3) Ajánlatkérői_adatok'!M$26="","",'3) Ajánlatkérői_adatok'!M$26)</f>
        <v/>
      </c>
      <c r="N26" s="291" t="str">
        <f>IF('3) Ajánlatkérői_adatok'!N$26="","",'3) Ajánlatkérői_adatok'!N$26)</f>
        <v/>
      </c>
      <c r="O26" s="297"/>
    </row>
    <row r="27" spans="2:15" s="218" customFormat="1" ht="16.2" x14ac:dyDescent="0.25">
      <c r="B27" s="273"/>
      <c r="C27" s="405" t="s">
        <v>268</v>
      </c>
      <c r="D27" s="240" t="s">
        <v>0</v>
      </c>
      <c r="E27" s="249"/>
      <c r="F27" s="249"/>
      <c r="G27" s="249"/>
      <c r="H27" s="249"/>
      <c r="I27" s="249"/>
      <c r="J27" s="249"/>
      <c r="K27" s="249"/>
      <c r="L27" s="249"/>
      <c r="M27" s="249"/>
      <c r="N27" s="249"/>
      <c r="O27" s="297"/>
    </row>
    <row r="28" spans="2:15" s="218" customFormat="1" ht="14.25" customHeight="1" x14ac:dyDescent="0.25">
      <c r="B28" s="273"/>
      <c r="C28" s="405" t="s">
        <v>166</v>
      </c>
      <c r="D28" s="277" t="str">
        <f>$E$11&amp;"/db"</f>
        <v>HUF/db</v>
      </c>
      <c r="E28" s="224"/>
      <c r="F28" s="224"/>
      <c r="G28" s="224"/>
      <c r="H28" s="224"/>
      <c r="I28" s="224"/>
      <c r="J28" s="224"/>
      <c r="K28" s="224"/>
      <c r="L28" s="224"/>
      <c r="M28" s="224"/>
      <c r="N28" s="224"/>
      <c r="O28" s="297"/>
    </row>
    <row r="29" spans="2:15" s="218" customFormat="1" ht="14.25" customHeight="1" x14ac:dyDescent="0.25">
      <c r="B29" s="273"/>
      <c r="C29" s="408"/>
      <c r="D29" s="277"/>
      <c r="E29" s="250"/>
      <c r="F29" s="250"/>
      <c r="G29" s="250"/>
      <c r="H29" s="250"/>
      <c r="I29" s="250"/>
      <c r="J29" s="250"/>
      <c r="K29" s="250"/>
      <c r="L29" s="250"/>
      <c r="M29" s="250"/>
      <c r="N29" s="250"/>
      <c r="O29" s="297"/>
    </row>
    <row r="30" spans="2:15" s="218" customFormat="1" ht="14.25" customHeight="1" x14ac:dyDescent="0.25">
      <c r="B30" s="273"/>
      <c r="C30" s="436" t="s">
        <v>58</v>
      </c>
      <c r="D30" s="275" t="s">
        <v>30</v>
      </c>
      <c r="E30" s="251"/>
      <c r="F30" s="248"/>
      <c r="G30" s="248"/>
      <c r="H30" s="248"/>
      <c r="I30" s="248"/>
      <c r="J30" s="248"/>
      <c r="K30" s="248"/>
      <c r="L30" s="248"/>
      <c r="M30" s="248"/>
      <c r="N30" s="248"/>
      <c r="O30" s="297"/>
    </row>
    <row r="31" spans="2:15" s="218" customFormat="1" ht="14.25" customHeight="1" x14ac:dyDescent="0.25">
      <c r="B31" s="273"/>
      <c r="C31" s="437"/>
      <c r="D31" s="275" t="s">
        <v>31</v>
      </c>
      <c r="E31" s="251"/>
      <c r="F31" s="248"/>
      <c r="G31" s="248"/>
      <c r="H31" s="248"/>
      <c r="I31" s="248"/>
      <c r="J31" s="248"/>
      <c r="K31" s="248"/>
      <c r="L31" s="248"/>
      <c r="M31" s="248"/>
      <c r="N31" s="248"/>
      <c r="O31" s="297"/>
    </row>
    <row r="32" spans="2:15" s="218" customFormat="1" ht="14.25" customHeight="1" x14ac:dyDescent="0.25">
      <c r="B32" s="273"/>
      <c r="C32" s="438"/>
      <c r="D32" s="275" t="s">
        <v>32</v>
      </c>
      <c r="E32" s="251"/>
      <c r="F32" s="248"/>
      <c r="G32" s="248"/>
      <c r="H32" s="248"/>
      <c r="I32" s="248"/>
      <c r="J32" s="248"/>
      <c r="K32" s="248"/>
      <c r="L32" s="248"/>
      <c r="M32" s="248"/>
      <c r="N32" s="248"/>
      <c r="O32" s="297"/>
    </row>
    <row r="33" spans="2:15" s="218" customFormat="1" ht="13.95" customHeight="1" x14ac:dyDescent="0.25">
      <c r="B33" s="273"/>
      <c r="C33" s="409" t="s">
        <v>26</v>
      </c>
      <c r="D33" s="278" t="s">
        <v>15</v>
      </c>
      <c r="E33" s="290" t="str">
        <f>IF('3) Ajánlatkérői_adatok'!E$30="","",'3) Ajánlatkérői_adatok'!E$30)</f>
        <v/>
      </c>
      <c r="F33" s="290" t="str">
        <f>IF('3) Ajánlatkérői_adatok'!F$30="","",'3) Ajánlatkérői_adatok'!F$30)</f>
        <v/>
      </c>
      <c r="G33" s="290" t="str">
        <f>IF('3) Ajánlatkérői_adatok'!G$30="","",'3) Ajánlatkérői_adatok'!G$30)</f>
        <v/>
      </c>
      <c r="H33" s="290" t="str">
        <f>IF('3) Ajánlatkérői_adatok'!H$30="","",'3) Ajánlatkérői_adatok'!H$30)</f>
        <v/>
      </c>
      <c r="I33" s="290" t="str">
        <f>IF('3) Ajánlatkérői_adatok'!I$30="","",'3) Ajánlatkérői_adatok'!I$30)</f>
        <v/>
      </c>
      <c r="J33" s="290" t="str">
        <f>IF('3) Ajánlatkérői_adatok'!J$30="","",'3) Ajánlatkérői_adatok'!J$30)</f>
        <v/>
      </c>
      <c r="K33" s="290" t="str">
        <f>IF('3) Ajánlatkérői_adatok'!K$30="","",'3) Ajánlatkérői_adatok'!K$30)</f>
        <v/>
      </c>
      <c r="L33" s="290" t="str">
        <f>IF('3) Ajánlatkérői_adatok'!L$30="","",'3) Ajánlatkérői_adatok'!L$30)</f>
        <v/>
      </c>
      <c r="M33" s="290" t="str">
        <f>IF('3) Ajánlatkérői_adatok'!M$30="","",'3) Ajánlatkérői_adatok'!M$30)</f>
        <v/>
      </c>
      <c r="N33" s="290" t="str">
        <f>IF('3) Ajánlatkérői_adatok'!N$30="","",'3) Ajánlatkérői_adatok'!N$30)</f>
        <v/>
      </c>
      <c r="O33" s="297"/>
    </row>
    <row r="34" spans="2:15" s="218" customFormat="1" ht="13.95" customHeight="1" x14ac:dyDescent="0.25">
      <c r="B34" s="273"/>
      <c r="C34" s="405" t="s">
        <v>34</v>
      </c>
      <c r="D34" s="276" t="s">
        <v>35</v>
      </c>
      <c r="E34" s="290" t="str">
        <f>IF('3) Ajánlatkérői_adatok'!E$31="","",'3) Ajánlatkérői_adatok'!E$31)</f>
        <v/>
      </c>
      <c r="F34" s="290" t="str">
        <f>IF('3) Ajánlatkérői_adatok'!F$31="","",'3) Ajánlatkérői_adatok'!F$31)</f>
        <v/>
      </c>
      <c r="G34" s="290" t="str">
        <f>IF('3) Ajánlatkérői_adatok'!G$31="","",'3) Ajánlatkérői_adatok'!G$31)</f>
        <v/>
      </c>
      <c r="H34" s="290" t="str">
        <f>IF('3) Ajánlatkérői_adatok'!H$31="","",'3) Ajánlatkérői_adatok'!H$31)</f>
        <v/>
      </c>
      <c r="I34" s="290" t="str">
        <f>IF('3) Ajánlatkérői_adatok'!I$31="","",'3) Ajánlatkérői_adatok'!I$31)</f>
        <v/>
      </c>
      <c r="J34" s="290" t="str">
        <f>IF('3) Ajánlatkérői_adatok'!J$31="","",'3) Ajánlatkérői_adatok'!J$31)</f>
        <v/>
      </c>
      <c r="K34" s="290" t="str">
        <f>IF('3) Ajánlatkérői_adatok'!K$31="","",'3) Ajánlatkérői_adatok'!K$31)</f>
        <v/>
      </c>
      <c r="L34" s="290" t="str">
        <f>IF('3) Ajánlatkérői_adatok'!L$31="","",'3) Ajánlatkérői_adatok'!L$31)</f>
        <v/>
      </c>
      <c r="M34" s="290" t="str">
        <f>IF('3) Ajánlatkérői_adatok'!M$31="","",'3) Ajánlatkérői_adatok'!M$31)</f>
        <v/>
      </c>
      <c r="N34" s="290" t="str">
        <f>IF('3) Ajánlatkérői_adatok'!N$31="","",'3) Ajánlatkérői_adatok'!N$31)</f>
        <v/>
      </c>
      <c r="O34" s="297"/>
    </row>
    <row r="35" spans="2:15" s="218" customFormat="1" ht="16.2" customHeight="1" x14ac:dyDescent="0.25">
      <c r="B35" s="273"/>
      <c r="C35" s="405" t="s">
        <v>227</v>
      </c>
      <c r="D35" s="276" t="s">
        <v>15</v>
      </c>
      <c r="E35" s="289" t="str">
        <f>IF(E$8="","",'3) Ajánlatkérői_adatok'!E$32)</f>
        <v/>
      </c>
      <c r="F35" s="289" t="str">
        <f>IF(F$8="","",'3) Ajánlatkérői_adatok'!F$32)</f>
        <v/>
      </c>
      <c r="G35" s="289" t="str">
        <f>IF(G$8="","",'3) Ajánlatkérői_adatok'!G$32)</f>
        <v/>
      </c>
      <c r="H35" s="289" t="str">
        <f>IF(H$8="","",'3) Ajánlatkérői_adatok'!H$32)</f>
        <v/>
      </c>
      <c r="I35" s="289" t="str">
        <f>IF(I$8="","",'3) Ajánlatkérői_adatok'!I$32)</f>
        <v/>
      </c>
      <c r="J35" s="289" t="str">
        <f>IF(J$8="","",'3) Ajánlatkérői_adatok'!J$32)</f>
        <v/>
      </c>
      <c r="K35" s="289" t="str">
        <f>IF(K$8="","",'3) Ajánlatkérői_adatok'!K$32)</f>
        <v/>
      </c>
      <c r="L35" s="289" t="str">
        <f>IF(L$8="","",'3) Ajánlatkérői_adatok'!L$32)</f>
        <v/>
      </c>
      <c r="M35" s="289" t="str">
        <f>IF(M$8="","",'3) Ajánlatkérői_adatok'!M$32)</f>
        <v/>
      </c>
      <c r="N35" s="289" t="str">
        <f>IF(N$8="","",'3) Ajánlatkérői_adatok'!N$32)</f>
        <v/>
      </c>
      <c r="O35" s="297"/>
    </row>
    <row r="36" spans="2:15" s="218" customFormat="1" ht="16.2" x14ac:dyDescent="0.25">
      <c r="B36" s="273"/>
      <c r="C36" s="405" t="s">
        <v>269</v>
      </c>
      <c r="D36" s="242" t="s">
        <v>29</v>
      </c>
      <c r="E36" s="292" t="str">
        <f>IF(E$8="","",E$26/E$27)</f>
        <v/>
      </c>
      <c r="F36" s="292" t="str">
        <f t="shared" ref="F36:N36" si="0">IF(F$8="","",F$26/F$27)</f>
        <v/>
      </c>
      <c r="G36" s="292" t="str">
        <f t="shared" si="0"/>
        <v/>
      </c>
      <c r="H36" s="292" t="str">
        <f t="shared" si="0"/>
        <v/>
      </c>
      <c r="I36" s="292" t="str">
        <f t="shared" si="0"/>
        <v/>
      </c>
      <c r="J36" s="292" t="str">
        <f t="shared" si="0"/>
        <v/>
      </c>
      <c r="K36" s="292" t="str">
        <f t="shared" si="0"/>
        <v/>
      </c>
      <c r="L36" s="292" t="str">
        <f t="shared" si="0"/>
        <v/>
      </c>
      <c r="M36" s="292" t="str">
        <f t="shared" si="0"/>
        <v/>
      </c>
      <c r="N36" s="292" t="str">
        <f t="shared" si="0"/>
        <v/>
      </c>
      <c r="O36" s="297"/>
    </row>
    <row r="37" spans="2:15" s="218" customFormat="1" ht="16.2" x14ac:dyDescent="0.25">
      <c r="B37" s="273"/>
      <c r="C37" s="405" t="s">
        <v>270</v>
      </c>
      <c r="D37" s="240" t="s">
        <v>0</v>
      </c>
      <c r="E37" s="252"/>
      <c r="F37" s="252"/>
      <c r="G37" s="253"/>
      <c r="H37" s="253"/>
      <c r="I37" s="253"/>
      <c r="J37" s="253"/>
      <c r="K37" s="253"/>
      <c r="L37" s="253"/>
      <c r="M37" s="253"/>
      <c r="N37" s="253"/>
      <c r="O37" s="297"/>
    </row>
    <row r="38" spans="2:15" s="218" customFormat="1" ht="16.8" customHeight="1" x14ac:dyDescent="0.25">
      <c r="B38" s="273"/>
      <c r="C38" s="405" t="s">
        <v>228</v>
      </c>
      <c r="D38" s="240" t="s">
        <v>29</v>
      </c>
      <c r="E38" s="248"/>
      <c r="F38" s="248"/>
      <c r="G38" s="248"/>
      <c r="H38" s="248"/>
      <c r="I38" s="248"/>
      <c r="J38" s="248"/>
      <c r="K38" s="248"/>
      <c r="L38" s="248"/>
      <c r="M38" s="248"/>
      <c r="N38" s="248"/>
      <c r="O38" s="297"/>
    </row>
    <row r="39" spans="2:15" s="254" customFormat="1" ht="14.25" customHeight="1" x14ac:dyDescent="0.25">
      <c r="B39" s="273"/>
      <c r="C39" s="405" t="s">
        <v>44</v>
      </c>
      <c r="D39" s="277" t="str">
        <f>$E$11&amp;"/db"</f>
        <v>HUF/db</v>
      </c>
      <c r="E39" s="224"/>
      <c r="F39" s="224"/>
      <c r="G39" s="224"/>
      <c r="H39" s="224"/>
      <c r="I39" s="224"/>
      <c r="J39" s="224"/>
      <c r="K39" s="224"/>
      <c r="L39" s="224"/>
      <c r="M39" s="224"/>
      <c r="N39" s="224"/>
      <c r="O39" s="297"/>
    </row>
    <row r="40" spans="2:15" s="218" customFormat="1" ht="14.25" customHeight="1" x14ac:dyDescent="0.25">
      <c r="B40" s="273"/>
      <c r="C40" s="410"/>
      <c r="D40" s="240"/>
      <c r="E40" s="221"/>
      <c r="F40" s="222"/>
      <c r="G40" s="222"/>
      <c r="H40" s="222"/>
      <c r="I40" s="222"/>
      <c r="J40" s="222"/>
      <c r="K40" s="222"/>
      <c r="L40" s="222"/>
      <c r="M40" s="222"/>
      <c r="N40" s="222"/>
      <c r="O40" s="297"/>
    </row>
    <row r="41" spans="2:15" s="218" customFormat="1" ht="14.25" customHeight="1" x14ac:dyDescent="0.25">
      <c r="B41" s="273"/>
      <c r="C41" s="436" t="s">
        <v>173</v>
      </c>
      <c r="D41" s="275" t="s">
        <v>30</v>
      </c>
      <c r="E41" s="248"/>
      <c r="F41" s="248"/>
      <c r="G41" s="248"/>
      <c r="H41" s="248"/>
      <c r="I41" s="248"/>
      <c r="J41" s="248"/>
      <c r="K41" s="248"/>
      <c r="L41" s="248"/>
      <c r="M41" s="248"/>
      <c r="N41" s="248"/>
      <c r="O41" s="297"/>
    </row>
    <row r="42" spans="2:15" s="218" customFormat="1" ht="14.25" customHeight="1" x14ac:dyDescent="0.25">
      <c r="B42" s="273"/>
      <c r="C42" s="437"/>
      <c r="D42" s="275" t="s">
        <v>31</v>
      </c>
      <c r="E42" s="248"/>
      <c r="F42" s="248"/>
      <c r="G42" s="248"/>
      <c r="H42" s="248"/>
      <c r="I42" s="248"/>
      <c r="J42" s="248"/>
      <c r="K42" s="248"/>
      <c r="L42" s="248"/>
      <c r="M42" s="248"/>
      <c r="N42" s="248"/>
      <c r="O42" s="297"/>
    </row>
    <row r="43" spans="2:15" s="218" customFormat="1" ht="14.25" customHeight="1" x14ac:dyDescent="0.25">
      <c r="B43" s="273"/>
      <c r="C43" s="438"/>
      <c r="D43" s="275" t="s">
        <v>32</v>
      </c>
      <c r="E43" s="248"/>
      <c r="F43" s="248"/>
      <c r="G43" s="248"/>
      <c r="H43" s="248"/>
      <c r="I43" s="248"/>
      <c r="J43" s="248"/>
      <c r="K43" s="248"/>
      <c r="L43" s="248"/>
      <c r="M43" s="248"/>
      <c r="N43" s="248"/>
      <c r="O43" s="297"/>
    </row>
    <row r="44" spans="2:15" s="218" customFormat="1" ht="13.95" customHeight="1" x14ac:dyDescent="0.25">
      <c r="B44" s="273"/>
      <c r="C44" s="411" t="s">
        <v>26</v>
      </c>
      <c r="D44" s="278" t="s">
        <v>15</v>
      </c>
      <c r="E44" s="290" t="str">
        <f>IF('3) Ajánlatkérői_adatok'!E$35="","",'3) Ajánlatkérői_adatok'!E$35)</f>
        <v/>
      </c>
      <c r="F44" s="290" t="str">
        <f>IF('3) Ajánlatkérői_adatok'!F$35="","",'3) Ajánlatkérői_adatok'!F$35)</f>
        <v/>
      </c>
      <c r="G44" s="290" t="str">
        <f>IF('3) Ajánlatkérői_adatok'!G$35="","",'3) Ajánlatkérői_adatok'!G$35)</f>
        <v/>
      </c>
      <c r="H44" s="290" t="str">
        <f>IF('3) Ajánlatkérői_adatok'!H$35="","",'3) Ajánlatkérői_adatok'!H$35)</f>
        <v/>
      </c>
      <c r="I44" s="290" t="str">
        <f>IF('3) Ajánlatkérői_adatok'!I$35="","",'3) Ajánlatkérői_adatok'!I$35)</f>
        <v/>
      </c>
      <c r="J44" s="290" t="str">
        <f>IF('3) Ajánlatkérői_adatok'!J$35="","",'3) Ajánlatkérői_adatok'!J$35)</f>
        <v/>
      </c>
      <c r="K44" s="290" t="str">
        <f>IF('3) Ajánlatkérői_adatok'!K$35="","",'3) Ajánlatkérői_adatok'!K$35)</f>
        <v/>
      </c>
      <c r="L44" s="290" t="str">
        <f>IF('3) Ajánlatkérői_adatok'!L$35="","",'3) Ajánlatkérői_adatok'!L$35)</f>
        <v/>
      </c>
      <c r="M44" s="290" t="str">
        <f>IF('3) Ajánlatkérői_adatok'!M$35="","",'3) Ajánlatkérői_adatok'!M$35)</f>
        <v/>
      </c>
      <c r="N44" s="290" t="str">
        <f>IF('3) Ajánlatkérői_adatok'!N$35="","",'3) Ajánlatkérői_adatok'!N$35)</f>
        <v/>
      </c>
      <c r="O44" s="297"/>
    </row>
    <row r="45" spans="2:15" s="218" customFormat="1" ht="13.95" customHeight="1" x14ac:dyDescent="0.25">
      <c r="B45" s="273"/>
      <c r="C45" s="405" t="s">
        <v>34</v>
      </c>
      <c r="D45" s="276" t="s">
        <v>35</v>
      </c>
      <c r="E45" s="290" t="str">
        <f>IF('3) Ajánlatkérői_adatok'!E$36="","",'3) Ajánlatkérői_adatok'!E$36)</f>
        <v/>
      </c>
      <c r="F45" s="290" t="str">
        <f>IF('3) Ajánlatkérői_adatok'!F$36="","",'3) Ajánlatkérői_adatok'!F$36)</f>
        <v/>
      </c>
      <c r="G45" s="290" t="str">
        <f>IF('3) Ajánlatkérői_adatok'!G$36="","",'3) Ajánlatkérői_adatok'!G$36)</f>
        <v/>
      </c>
      <c r="H45" s="290" t="str">
        <f>IF('3) Ajánlatkérői_adatok'!H$36="","",'3) Ajánlatkérői_adatok'!H$36)</f>
        <v/>
      </c>
      <c r="I45" s="290" t="str">
        <f>IF('3) Ajánlatkérői_adatok'!I$36="","",'3) Ajánlatkérői_adatok'!I$36)</f>
        <v/>
      </c>
      <c r="J45" s="290" t="str">
        <f>IF('3) Ajánlatkérői_adatok'!J$36="","",'3) Ajánlatkérői_adatok'!J$36)</f>
        <v/>
      </c>
      <c r="K45" s="290" t="str">
        <f>IF('3) Ajánlatkérői_adatok'!K$36="","",'3) Ajánlatkérői_adatok'!K$36)</f>
        <v/>
      </c>
      <c r="L45" s="290" t="str">
        <f>IF('3) Ajánlatkérői_adatok'!L$36="","",'3) Ajánlatkérői_adatok'!L$36)</f>
        <v/>
      </c>
      <c r="M45" s="290" t="str">
        <f>IF('3) Ajánlatkérői_adatok'!M$36="","",'3) Ajánlatkérői_adatok'!M$36)</f>
        <v/>
      </c>
      <c r="N45" s="290" t="str">
        <f>IF('3) Ajánlatkérői_adatok'!N$36="","",'3) Ajánlatkérői_adatok'!N$36)</f>
        <v/>
      </c>
      <c r="O45" s="297"/>
    </row>
    <row r="46" spans="2:15" s="218" customFormat="1" ht="18" customHeight="1" x14ac:dyDescent="0.25">
      <c r="B46" s="273"/>
      <c r="C46" s="405" t="s">
        <v>227</v>
      </c>
      <c r="D46" s="276" t="s">
        <v>15</v>
      </c>
      <c r="E46" s="290" t="str">
        <f>IF(E$8="","",'3) Ajánlatkérői_adatok'!E$37)</f>
        <v/>
      </c>
      <c r="F46" s="290" t="str">
        <f>IF(F$8="","",'3) Ajánlatkérői_adatok'!F$37)</f>
        <v/>
      </c>
      <c r="G46" s="290" t="str">
        <f>IF(G$8="","",'3) Ajánlatkérői_adatok'!G$37)</f>
        <v/>
      </c>
      <c r="H46" s="290" t="str">
        <f>IF(H$8="","",'3) Ajánlatkérői_adatok'!H$37)</f>
        <v/>
      </c>
      <c r="I46" s="290" t="str">
        <f>IF(I$8="","",'3) Ajánlatkérői_adatok'!I$37)</f>
        <v/>
      </c>
      <c r="J46" s="290" t="str">
        <f>IF(J$8="","",'3) Ajánlatkérői_adatok'!J$37)</f>
        <v/>
      </c>
      <c r="K46" s="290" t="str">
        <f>IF(K$8="","",'3) Ajánlatkérői_adatok'!K$37)</f>
        <v/>
      </c>
      <c r="L46" s="290" t="str">
        <f>IF(L$8="","",'3) Ajánlatkérői_adatok'!L$37)</f>
        <v/>
      </c>
      <c r="M46" s="290" t="str">
        <f>IF(M$8="","",'3) Ajánlatkérői_adatok'!M$37)</f>
        <v/>
      </c>
      <c r="N46" s="290" t="str">
        <f>IF(N$8="","",'3) Ajánlatkérői_adatok'!N$37)</f>
        <v/>
      </c>
      <c r="O46" s="297"/>
    </row>
    <row r="47" spans="2:15" s="218" customFormat="1" ht="14.25" customHeight="1" x14ac:dyDescent="0.25">
      <c r="B47" s="273"/>
      <c r="C47" s="405" t="s">
        <v>271</v>
      </c>
      <c r="D47" s="276" t="s">
        <v>29</v>
      </c>
      <c r="E47" s="293" t="str">
        <f t="shared" ref="E47:N47" si="1">IF(E$8="","",IF(E$33=0,(E$26/E$27)/100%,IFERROR(E$36/E$37,"")))</f>
        <v/>
      </c>
      <c r="F47" s="293" t="str">
        <f t="shared" si="1"/>
        <v/>
      </c>
      <c r="G47" s="293" t="str">
        <f t="shared" si="1"/>
        <v/>
      </c>
      <c r="H47" s="293" t="str">
        <f t="shared" si="1"/>
        <v/>
      </c>
      <c r="I47" s="293" t="str">
        <f t="shared" si="1"/>
        <v/>
      </c>
      <c r="J47" s="293" t="str">
        <f t="shared" si="1"/>
        <v/>
      </c>
      <c r="K47" s="293" t="str">
        <f t="shared" si="1"/>
        <v/>
      </c>
      <c r="L47" s="293" t="str">
        <f t="shared" si="1"/>
        <v/>
      </c>
      <c r="M47" s="293" t="str">
        <f t="shared" si="1"/>
        <v/>
      </c>
      <c r="N47" s="293" t="str">
        <f t="shared" si="1"/>
        <v/>
      </c>
      <c r="O47" s="297"/>
    </row>
    <row r="48" spans="2:15" s="218" customFormat="1" ht="16.2" x14ac:dyDescent="0.25">
      <c r="B48" s="273"/>
      <c r="C48" s="405" t="s">
        <v>272</v>
      </c>
      <c r="D48" s="276" t="s">
        <v>0</v>
      </c>
      <c r="E48" s="249"/>
      <c r="F48" s="249"/>
      <c r="G48" s="249"/>
      <c r="H48" s="249"/>
      <c r="I48" s="249"/>
      <c r="J48" s="249"/>
      <c r="K48" s="249"/>
      <c r="L48" s="249"/>
      <c r="M48" s="249"/>
      <c r="N48" s="249"/>
      <c r="O48" s="297"/>
    </row>
    <row r="49" spans="2:15" s="218" customFormat="1" ht="14.25" customHeight="1" x14ac:dyDescent="0.25">
      <c r="B49" s="273"/>
      <c r="C49" s="405" t="s">
        <v>33</v>
      </c>
      <c r="D49" s="276" t="s">
        <v>29</v>
      </c>
      <c r="E49" s="248"/>
      <c r="F49" s="248"/>
      <c r="G49" s="248"/>
      <c r="H49" s="248"/>
      <c r="I49" s="248"/>
      <c r="J49" s="248"/>
      <c r="K49" s="248"/>
      <c r="L49" s="248"/>
      <c r="M49" s="248"/>
      <c r="N49" s="248"/>
      <c r="O49" s="297"/>
    </row>
    <row r="50" spans="2:15" s="254" customFormat="1" ht="14.25" customHeight="1" x14ac:dyDescent="0.25">
      <c r="B50" s="273"/>
      <c r="C50" s="412" t="s">
        <v>44</v>
      </c>
      <c r="D50" s="277" t="str">
        <f>$E$11&amp;"/db"</f>
        <v>HUF/db</v>
      </c>
      <c r="E50" s="224"/>
      <c r="F50" s="224"/>
      <c r="G50" s="224"/>
      <c r="H50" s="224"/>
      <c r="I50" s="224"/>
      <c r="J50" s="224"/>
      <c r="K50" s="224"/>
      <c r="L50" s="224"/>
      <c r="M50" s="224"/>
      <c r="N50" s="224"/>
      <c r="O50" s="297"/>
    </row>
    <row r="51" spans="2:15" s="218" customFormat="1" ht="14.25" customHeight="1" x14ac:dyDescent="0.25">
      <c r="B51" s="273"/>
      <c r="C51" s="244"/>
      <c r="D51" s="237"/>
      <c r="E51" s="233"/>
      <c r="F51" s="233"/>
      <c r="G51" s="233"/>
      <c r="H51" s="233"/>
      <c r="I51" s="233"/>
      <c r="J51" s="233"/>
      <c r="K51" s="233"/>
      <c r="L51" s="233"/>
      <c r="M51" s="233"/>
      <c r="N51" s="233"/>
      <c r="O51" s="297"/>
    </row>
    <row r="52" spans="2:15" s="223" customFormat="1" ht="14.25" customHeight="1" x14ac:dyDescent="0.25">
      <c r="B52" s="279"/>
      <c r="C52" s="280" t="s">
        <v>230</v>
      </c>
      <c r="D52" s="242"/>
      <c r="E52" s="294" t="str">
        <f>IF('3) Ajánlatkérői_adatok'!E$39="Kérjük, válasszon!","",'3) Ajánlatkérői_adatok'!E$39)</f>
        <v/>
      </c>
      <c r="F52" s="294" t="str">
        <f>IF('3) Ajánlatkérői_adatok'!F$39="Kérjük, válasszon!","",'3) Ajánlatkérői_adatok'!F$39)</f>
        <v/>
      </c>
      <c r="G52" s="294" t="str">
        <f>IF('3) Ajánlatkérői_adatok'!G$39="Kérjük, válasszon!","",'3) Ajánlatkérői_adatok'!G$39)</f>
        <v/>
      </c>
      <c r="H52" s="294" t="str">
        <f>IF('3) Ajánlatkérői_adatok'!H$39="Kérjük, válasszon!","",'3) Ajánlatkérői_adatok'!H$39)</f>
        <v/>
      </c>
      <c r="I52" s="294" t="str">
        <f>IF('3) Ajánlatkérői_adatok'!I$39="Kérjük, válasszon!","",'3) Ajánlatkérői_adatok'!I$39)</f>
        <v/>
      </c>
      <c r="J52" s="294" t="str">
        <f>IF('3) Ajánlatkérői_adatok'!J$39="Kérjük, válasszon!","",'3) Ajánlatkérői_adatok'!J$39)</f>
        <v/>
      </c>
      <c r="K52" s="294" t="str">
        <f>IF('3) Ajánlatkérői_adatok'!K$39="Kérjük, válasszon!","",'3) Ajánlatkérői_adatok'!K$39)</f>
        <v/>
      </c>
      <c r="L52" s="294" t="str">
        <f>IF('3) Ajánlatkérői_adatok'!L$39="Kérjük, válasszon!","",'3) Ajánlatkérői_adatok'!L$39)</f>
        <v/>
      </c>
      <c r="M52" s="294" t="str">
        <f>IF('3) Ajánlatkérői_adatok'!M$39="Kérjük, válasszon!","",'3) Ajánlatkérői_adatok'!M$39)</f>
        <v/>
      </c>
      <c r="N52" s="294" t="str">
        <f>IF('3) Ajánlatkérői_adatok'!N$39="Kérjük, válasszon!","",'3) Ajánlatkérői_adatok'!N$39)</f>
        <v/>
      </c>
      <c r="O52" s="298"/>
    </row>
    <row r="53" spans="2:15" s="218" customFormat="1" ht="14.25" customHeight="1" x14ac:dyDescent="0.25">
      <c r="B53" s="281"/>
      <c r="C53" s="246" t="s">
        <v>229</v>
      </c>
      <c r="D53" s="277" t="str">
        <f>$E$11&amp;"/év"</f>
        <v>HUF/év</v>
      </c>
      <c r="E53" s="294" t="str">
        <f>IF(E$8="","",IF(E$52="AJÁNLATKÉRŐI adatok",'3) Ajánlatkérői_adatok'!E$40,""))</f>
        <v/>
      </c>
      <c r="F53" s="294" t="str">
        <f>IF(F$8="","",IF(F$52="AJÁNLATKÉRŐI adatok",'3) Ajánlatkérői_adatok'!F$40,""))</f>
        <v/>
      </c>
      <c r="G53" s="294" t="str">
        <f>IF(G$8="","",IF(G$52="AJÁNLATKÉRŐI adatok",'3) Ajánlatkérői_adatok'!G$40,""))</f>
        <v/>
      </c>
      <c r="H53" s="294" t="str">
        <f>IF(H$8="","",IF(H$52="AJÁNLATKÉRŐI adatok",'3) Ajánlatkérői_adatok'!H$40,""))</f>
        <v/>
      </c>
      <c r="I53" s="294" t="str">
        <f>IF(I$8="","",IF(I$52="AJÁNLATKÉRŐI adatok",'3) Ajánlatkérői_adatok'!I$40,""))</f>
        <v/>
      </c>
      <c r="J53" s="294" t="str">
        <f>IF(J$8="","",IF(J$52="AJÁNLATKÉRŐI adatok",'3) Ajánlatkérői_adatok'!J$40,""))</f>
        <v/>
      </c>
      <c r="K53" s="294" t="str">
        <f>IF(K$8="","",IF(K$52="AJÁNLATKÉRŐI adatok",'3) Ajánlatkérői_adatok'!K$40,""))</f>
        <v/>
      </c>
      <c r="L53" s="294" t="str">
        <f>IF(L$8="","",IF(L$52="AJÁNLATKÉRŐI adatok",'3) Ajánlatkérői_adatok'!L$40,""))</f>
        <v/>
      </c>
      <c r="M53" s="294" t="str">
        <f>IF(M$8="","",IF(M$52="AJÁNLATKÉRŐI adatok",'3) Ajánlatkérői_adatok'!M$40,""))</f>
        <v/>
      </c>
      <c r="N53" s="294" t="str">
        <f>IF(N$8="","",IF(N$52="AJÁNLATKÉRŐI adatok",'3) Ajánlatkérői_adatok'!N$40,""))</f>
        <v/>
      </c>
      <c r="O53" s="297"/>
    </row>
    <row r="54" spans="2:15" s="218" customFormat="1" ht="17.399999999999999" customHeight="1" x14ac:dyDescent="0.25">
      <c r="B54" s="281"/>
      <c r="C54" s="246" t="s">
        <v>167</v>
      </c>
      <c r="D54" s="277" t="str">
        <f>$E$11&amp;"/év"</f>
        <v>HUF/év</v>
      </c>
      <c r="E54" s="224"/>
      <c r="F54" s="224"/>
      <c r="G54" s="224"/>
      <c r="H54" s="224"/>
      <c r="I54" s="224"/>
      <c r="J54" s="224"/>
      <c r="K54" s="224"/>
      <c r="L54" s="224"/>
      <c r="M54" s="224"/>
      <c r="N54" s="224"/>
      <c r="O54" s="297"/>
    </row>
    <row r="55" spans="2:15" s="218" customFormat="1" ht="14.25" customHeight="1" x14ac:dyDescent="0.25">
      <c r="B55" s="282"/>
      <c r="C55" s="283"/>
      <c r="D55" s="235"/>
      <c r="E55" s="236"/>
      <c r="F55" s="236"/>
      <c r="G55" s="236"/>
      <c r="H55" s="236"/>
      <c r="I55" s="236"/>
      <c r="J55" s="236"/>
      <c r="K55" s="236"/>
      <c r="L55" s="236"/>
      <c r="M55" s="236"/>
      <c r="N55" s="236"/>
      <c r="O55" s="297"/>
    </row>
    <row r="56" spans="2:15" s="225" customFormat="1" ht="14.25" customHeight="1" x14ac:dyDescent="0.25">
      <c r="B56" s="282"/>
      <c r="C56" s="231" t="s">
        <v>101</v>
      </c>
      <c r="D56" s="235"/>
      <c r="E56" s="295"/>
      <c r="F56" s="295"/>
      <c r="G56" s="295"/>
      <c r="H56" s="295"/>
      <c r="I56" s="295"/>
      <c r="J56" s="295"/>
      <c r="K56" s="295"/>
      <c r="L56" s="295"/>
      <c r="M56" s="295"/>
      <c r="N56" s="295"/>
      <c r="O56" s="299"/>
    </row>
    <row r="57" spans="2:15" s="218" customFormat="1" ht="13.95" customHeight="1" x14ac:dyDescent="0.25">
      <c r="B57" s="273"/>
      <c r="C57" s="243" t="s">
        <v>102</v>
      </c>
      <c r="D57" s="247" t="str">
        <f>$E$11</f>
        <v>HUF</v>
      </c>
      <c r="E57" s="296" t="str">
        <f>IF(E$8="","",'3) Ajánlatkérői_adatok'!E$43)</f>
        <v/>
      </c>
      <c r="F57" s="296" t="str">
        <f>IF(F$8="","",'3) Ajánlatkérői_adatok'!F$43)</f>
        <v/>
      </c>
      <c r="G57" s="296" t="str">
        <f>IF(G$8="","",'3) Ajánlatkérői_adatok'!G$43)</f>
        <v/>
      </c>
      <c r="H57" s="296" t="str">
        <f>IF(H$8="","",'3) Ajánlatkérői_adatok'!H$43)</f>
        <v/>
      </c>
      <c r="I57" s="296" t="str">
        <f>IF(I$8="","",'3) Ajánlatkérői_adatok'!I$43)</f>
        <v/>
      </c>
      <c r="J57" s="296" t="str">
        <f>IF(J$8="","",'3) Ajánlatkérői_adatok'!J$43)</f>
        <v/>
      </c>
      <c r="K57" s="296" t="str">
        <f>IF(K$8="","",'3) Ajánlatkérői_adatok'!K$43)</f>
        <v/>
      </c>
      <c r="L57" s="296" t="str">
        <f>IF(L$8="","",'3) Ajánlatkérői_adatok'!L$43)</f>
        <v/>
      </c>
      <c r="M57" s="296" t="str">
        <f>IF(M$8="","",'3) Ajánlatkérői_adatok'!M$43)</f>
        <v/>
      </c>
      <c r="N57" s="296" t="str">
        <f>IF(N$8="","",'3) Ajánlatkérői_adatok'!N$43)</f>
        <v/>
      </c>
      <c r="O57" s="297"/>
    </row>
    <row r="58" spans="2:15" s="218" customFormat="1" ht="13.95" customHeight="1" x14ac:dyDescent="0.25">
      <c r="B58" s="273"/>
      <c r="C58" s="243" t="s">
        <v>103</v>
      </c>
      <c r="D58" s="247" t="str">
        <f t="shared" ref="D58:D60" si="2">$E$11&amp;"/év"</f>
        <v>HUF/év</v>
      </c>
      <c r="E58" s="296" t="str">
        <f>IF(E$8="","",'3) Ajánlatkérői_adatok'!E$44)</f>
        <v/>
      </c>
      <c r="F58" s="296" t="str">
        <f>IF(F$8="","",'3) Ajánlatkérői_adatok'!F$44)</f>
        <v/>
      </c>
      <c r="G58" s="296" t="str">
        <f>IF(G$8="","",'3) Ajánlatkérői_adatok'!G$44)</f>
        <v/>
      </c>
      <c r="H58" s="296" t="str">
        <f>IF(H$8="","",'3) Ajánlatkérői_adatok'!H$44)</f>
        <v/>
      </c>
      <c r="I58" s="296" t="str">
        <f>IF(I$8="","",'3) Ajánlatkérői_adatok'!I$44)</f>
        <v/>
      </c>
      <c r="J58" s="296" t="str">
        <f>IF(J$8="","",'3) Ajánlatkérői_adatok'!J$44)</f>
        <v/>
      </c>
      <c r="K58" s="296" t="str">
        <f>IF(K$8="","",'3) Ajánlatkérői_adatok'!K$44)</f>
        <v/>
      </c>
      <c r="L58" s="296" t="str">
        <f>IF(L$8="","",'3) Ajánlatkérői_adatok'!L$44)</f>
        <v/>
      </c>
      <c r="M58" s="296" t="str">
        <f>IF(M$8="","",'3) Ajánlatkérői_adatok'!M$44)</f>
        <v/>
      </c>
      <c r="N58" s="296" t="str">
        <f>IF(N$8="","",'3) Ajánlatkérői_adatok'!N$44)</f>
        <v/>
      </c>
      <c r="O58" s="297"/>
    </row>
    <row r="59" spans="2:15" s="218" customFormat="1" ht="14.25" customHeight="1" x14ac:dyDescent="0.25">
      <c r="B59" s="273"/>
      <c r="C59" s="243" t="s">
        <v>104</v>
      </c>
      <c r="D59" s="247" t="str">
        <f>$E$11</f>
        <v>HUF</v>
      </c>
      <c r="E59" s="224"/>
      <c r="F59" s="224"/>
      <c r="G59" s="224"/>
      <c r="H59" s="224"/>
      <c r="I59" s="224"/>
      <c r="J59" s="224"/>
      <c r="K59" s="224"/>
      <c r="L59" s="224"/>
      <c r="M59" s="224"/>
      <c r="N59" s="224"/>
      <c r="O59" s="297"/>
    </row>
    <row r="60" spans="2:15" s="218" customFormat="1" ht="14.25" customHeight="1" x14ac:dyDescent="0.25">
      <c r="B60" s="273"/>
      <c r="C60" s="243" t="s">
        <v>105</v>
      </c>
      <c r="D60" s="247" t="str">
        <f t="shared" si="2"/>
        <v>HUF/év</v>
      </c>
      <c r="E60" s="224"/>
      <c r="F60" s="224"/>
      <c r="G60" s="224"/>
      <c r="H60" s="224"/>
      <c r="I60" s="224"/>
      <c r="J60" s="224"/>
      <c r="K60" s="224"/>
      <c r="L60" s="224"/>
      <c r="M60" s="224"/>
      <c r="N60" s="224"/>
      <c r="O60" s="297"/>
    </row>
    <row r="61" spans="2:15" ht="14.25" customHeight="1" x14ac:dyDescent="0.25">
      <c r="B61" s="284"/>
      <c r="C61" s="285"/>
      <c r="D61" s="286"/>
      <c r="E61" s="255"/>
      <c r="F61" s="255"/>
      <c r="G61" s="255"/>
      <c r="H61" s="255"/>
      <c r="I61" s="255"/>
      <c r="J61" s="255"/>
      <c r="K61" s="255"/>
      <c r="L61" s="255"/>
      <c r="M61" s="255"/>
      <c r="N61" s="255"/>
      <c r="O61" s="300"/>
    </row>
    <row r="63" spans="2:15" ht="14.25" customHeight="1" x14ac:dyDescent="0.25">
      <c r="H63" s="256"/>
    </row>
  </sheetData>
  <sheetProtection formatCells="0" formatColumns="0" formatRows="0"/>
  <mergeCells count="4">
    <mergeCell ref="C20:C22"/>
    <mergeCell ref="C41:C43"/>
    <mergeCell ref="C30:C32"/>
    <mergeCell ref="E6:G6"/>
  </mergeCells>
  <conditionalFormatting sqref="E30:N32">
    <cfRule type="expression" dxfId="6" priority="6">
      <formula>E$33=0</formula>
    </cfRule>
  </conditionalFormatting>
  <conditionalFormatting sqref="E37:N39">
    <cfRule type="expression" dxfId="5" priority="5">
      <formula>E$33=0</formula>
    </cfRule>
  </conditionalFormatting>
  <conditionalFormatting sqref="E41:N43">
    <cfRule type="expression" dxfId="4" priority="4">
      <formula>E$44=0</formula>
    </cfRule>
  </conditionalFormatting>
  <conditionalFormatting sqref="E48:N50">
    <cfRule type="expression" dxfId="3" priority="3">
      <formula>E$44=0</formula>
    </cfRule>
  </conditionalFormatting>
  <conditionalFormatting sqref="E54:N54">
    <cfRule type="expression" dxfId="0" priority="2">
      <formula>E$52="AJÁNLATKÉRŐI adatok"</formula>
    </cfRule>
  </conditionalFormatting>
  <pageMargins left="0.59027777777777801" right="0.59027777777777801" top="0.39374999999999999" bottom="0.78749999999999998" header="0.51180555555555496" footer="0.51180555555555496"/>
  <pageSetup firstPageNumber="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expression" priority="17" id="{9DE72C62-2B5F-4C81-830A-59FB3CEB50E1}">
            <xm:f>E$52='6) Referencia adatok'!$G$17</xm:f>
            <x14:dxf>
              <font>
                <color auto="1"/>
              </font>
              <fill>
                <patternFill>
                  <bgColor theme="1" tint="0.34998626667073579"/>
                </patternFill>
              </fill>
            </x14:dxf>
          </x14:cfRule>
          <xm:sqref>E53:N53</xm:sqref>
        </x14:conditionalFormatting>
        <x14:conditionalFormatting xmlns:xm="http://schemas.microsoft.com/office/excel/2006/main">
          <x14:cfRule type="expression" priority="18" id="{E952B2DC-6033-4F25-BD7C-32ABA84B74E2}">
            <xm:f>E$52='6) Referencia adatok'!$G$15</xm:f>
            <x14:dxf>
              <fill>
                <patternFill>
                  <bgColor theme="1" tint="0.34998626667073579"/>
                </patternFill>
              </fill>
            </x14:dxf>
          </x14:cfRule>
          <xm:sqref>E53:N54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49"/>
  <sheetViews>
    <sheetView showGridLines="0" zoomScale="85" zoomScaleNormal="85" workbookViewId="0">
      <pane xSplit="2" ySplit="5" topLeftCell="C111" activePane="bottomRight" state="frozen"/>
      <selection pane="topRight" activeCell="C1" sqref="C1"/>
      <selection pane="bottomLeft" activeCell="A6" sqref="A6"/>
      <selection pane="bottomRight" activeCell="A4" sqref="A4"/>
    </sheetView>
  </sheetViews>
  <sheetFormatPr defaultRowHeight="12.6" outlineLevelRow="1" x14ac:dyDescent="0.2"/>
  <cols>
    <col min="1" max="1" width="2.90625" customWidth="1"/>
    <col min="2" max="2" width="57.7265625" customWidth="1"/>
    <col min="3" max="3" width="81" customWidth="1"/>
    <col min="4" max="4" width="56.54296875" customWidth="1"/>
  </cols>
  <sheetData>
    <row r="1" spans="1:4" ht="27.6" x14ac:dyDescent="0.2">
      <c r="A1" s="442" t="s">
        <v>54</v>
      </c>
      <c r="B1" s="442"/>
      <c r="C1" s="442"/>
      <c r="D1" s="442"/>
    </row>
    <row r="2" spans="1:4" ht="13.8" customHeight="1" x14ac:dyDescent="0.2">
      <c r="A2" s="443" t="s">
        <v>273</v>
      </c>
      <c r="B2" s="443"/>
      <c r="C2" s="443"/>
      <c r="D2" s="443"/>
    </row>
    <row r="3" spans="1:4" ht="13.8" customHeight="1" x14ac:dyDescent="0.2">
      <c r="A3" s="443"/>
      <c r="B3" s="443"/>
      <c r="C3" s="443"/>
      <c r="D3" s="443"/>
    </row>
    <row r="4" spans="1:4" ht="13.8" x14ac:dyDescent="0.2">
      <c r="B4" s="137"/>
      <c r="C4" s="143"/>
      <c r="D4" s="143"/>
    </row>
    <row r="5" spans="1:4" ht="17.399999999999999" x14ac:dyDescent="0.2">
      <c r="A5" s="451" t="s">
        <v>128</v>
      </c>
      <c r="B5" s="452"/>
      <c r="C5" s="136" t="s">
        <v>131</v>
      </c>
      <c r="D5" s="136" t="s">
        <v>135</v>
      </c>
    </row>
    <row r="6" spans="1:4" ht="55.8" customHeight="1" thickBot="1" x14ac:dyDescent="0.25">
      <c r="A6" s="453" t="s">
        <v>133</v>
      </c>
      <c r="B6" s="454"/>
      <c r="C6" s="158" t="s">
        <v>176</v>
      </c>
      <c r="D6" s="159"/>
    </row>
    <row r="7" spans="1:4" ht="23.4" customHeight="1" outlineLevel="1" x14ac:dyDescent="0.2">
      <c r="B7" s="160" t="s">
        <v>74</v>
      </c>
      <c r="C7" s="161" t="s">
        <v>153</v>
      </c>
      <c r="D7" s="162"/>
    </row>
    <row r="8" spans="1:4" ht="81.599999999999994" customHeight="1" outlineLevel="1" x14ac:dyDescent="0.2">
      <c r="B8" s="163" t="s">
        <v>73</v>
      </c>
      <c r="C8" s="164" t="s">
        <v>175</v>
      </c>
      <c r="D8" s="165"/>
    </row>
    <row r="9" spans="1:4" ht="18" customHeight="1" outlineLevel="1" x14ac:dyDescent="0.2">
      <c r="B9" s="163" t="s">
        <v>98</v>
      </c>
      <c r="C9" s="164" t="s">
        <v>129</v>
      </c>
      <c r="D9" s="165" t="s">
        <v>136</v>
      </c>
    </row>
    <row r="10" spans="1:4" ht="34.799999999999997" customHeight="1" outlineLevel="1" x14ac:dyDescent="0.2">
      <c r="B10" s="163" t="s">
        <v>137</v>
      </c>
      <c r="C10" s="164" t="s">
        <v>150</v>
      </c>
      <c r="D10" s="165" t="s">
        <v>138</v>
      </c>
    </row>
    <row r="11" spans="1:4" ht="70.2" customHeight="1" outlineLevel="1" x14ac:dyDescent="0.2">
      <c r="B11" s="163" t="s">
        <v>72</v>
      </c>
      <c r="C11" s="166" t="s">
        <v>177</v>
      </c>
      <c r="D11" s="165" t="s">
        <v>139</v>
      </c>
    </row>
    <row r="12" spans="1:4" ht="67.2" customHeight="1" outlineLevel="1" x14ac:dyDescent="0.2">
      <c r="B12" s="163" t="s">
        <v>81</v>
      </c>
      <c r="C12" s="166" t="s">
        <v>178</v>
      </c>
      <c r="D12" s="165" t="s">
        <v>130</v>
      </c>
    </row>
    <row r="13" spans="1:4" ht="81" customHeight="1" outlineLevel="1" x14ac:dyDescent="0.2">
      <c r="B13" s="167" t="s">
        <v>140</v>
      </c>
      <c r="C13" s="157" t="s">
        <v>179</v>
      </c>
      <c r="D13" s="168"/>
    </row>
    <row r="14" spans="1:4" ht="13.8" outlineLevel="1" x14ac:dyDescent="0.2">
      <c r="B14" s="163" t="s">
        <v>48</v>
      </c>
      <c r="C14" s="444" t="s">
        <v>180</v>
      </c>
      <c r="D14" s="450"/>
    </row>
    <row r="15" spans="1:4" ht="13.8" outlineLevel="1" x14ac:dyDescent="0.2">
      <c r="B15" s="163" t="s">
        <v>49</v>
      </c>
      <c r="C15" s="444"/>
      <c r="D15" s="450"/>
    </row>
    <row r="16" spans="1:4" ht="13.8" outlineLevel="1" x14ac:dyDescent="0.2">
      <c r="B16" s="163" t="s">
        <v>68</v>
      </c>
      <c r="C16" s="444"/>
      <c r="D16" s="450"/>
    </row>
    <row r="17" spans="2:4" ht="13.8" outlineLevel="1" x14ac:dyDescent="0.2">
      <c r="B17" s="163" t="s">
        <v>50</v>
      </c>
      <c r="C17" s="444"/>
      <c r="D17" s="450"/>
    </row>
    <row r="18" spans="2:4" ht="13.8" outlineLevel="1" x14ac:dyDescent="0.2">
      <c r="B18" s="163" t="s">
        <v>36</v>
      </c>
      <c r="C18" s="444"/>
      <c r="D18" s="450"/>
    </row>
    <row r="19" spans="2:4" ht="13.8" outlineLevel="1" x14ac:dyDescent="0.2">
      <c r="B19" s="163" t="s">
        <v>37</v>
      </c>
      <c r="C19" s="444"/>
      <c r="D19" s="450"/>
    </row>
    <row r="20" spans="2:4" ht="54.6" customHeight="1" outlineLevel="1" x14ac:dyDescent="0.2">
      <c r="B20" s="167" t="s">
        <v>127</v>
      </c>
      <c r="C20" s="157" t="s">
        <v>181</v>
      </c>
      <c r="D20" s="165" t="s">
        <v>141</v>
      </c>
    </row>
    <row r="21" spans="2:4" ht="84" customHeight="1" outlineLevel="1" x14ac:dyDescent="0.2">
      <c r="B21" s="167" t="s">
        <v>142</v>
      </c>
      <c r="C21" s="166" t="s">
        <v>143</v>
      </c>
      <c r="D21" s="165" t="s">
        <v>182</v>
      </c>
    </row>
    <row r="22" spans="2:4" ht="52.8" customHeight="1" outlineLevel="1" x14ac:dyDescent="0.2">
      <c r="B22" s="167" t="s">
        <v>144</v>
      </c>
      <c r="C22" s="166" t="s">
        <v>224</v>
      </c>
      <c r="D22" s="165" t="s">
        <v>154</v>
      </c>
    </row>
    <row r="23" spans="2:4" ht="27.6" customHeight="1" outlineLevel="1" x14ac:dyDescent="0.2">
      <c r="B23" s="167" t="s">
        <v>122</v>
      </c>
      <c r="C23" s="444" t="s">
        <v>184</v>
      </c>
      <c r="D23" s="447"/>
    </row>
    <row r="24" spans="2:4" ht="13.8" outlineLevel="1" x14ac:dyDescent="0.2">
      <c r="B24" s="163" t="s">
        <v>51</v>
      </c>
      <c r="C24" s="444"/>
      <c r="D24" s="447"/>
    </row>
    <row r="25" spans="2:4" ht="13.8" outlineLevel="1" x14ac:dyDescent="0.2">
      <c r="B25" s="163" t="s">
        <v>52</v>
      </c>
      <c r="C25" s="444"/>
      <c r="D25" s="447"/>
    </row>
    <row r="26" spans="2:4" ht="13.8" outlineLevel="1" x14ac:dyDescent="0.2">
      <c r="B26" s="163" t="s">
        <v>117</v>
      </c>
      <c r="C26" s="444"/>
      <c r="D26" s="447"/>
    </row>
    <row r="27" spans="2:4" ht="13.8" outlineLevel="1" x14ac:dyDescent="0.2">
      <c r="B27" s="163" t="s">
        <v>53</v>
      </c>
      <c r="C27" s="444"/>
      <c r="D27" s="447"/>
    </row>
    <row r="28" spans="2:4" ht="13.8" outlineLevel="1" x14ac:dyDescent="0.2">
      <c r="B28" s="163" t="s">
        <v>38</v>
      </c>
      <c r="C28" s="444"/>
      <c r="D28" s="447"/>
    </row>
    <row r="29" spans="2:4" ht="13.8" outlineLevel="1" x14ac:dyDescent="0.2">
      <c r="B29" s="163" t="s">
        <v>39</v>
      </c>
      <c r="C29" s="444"/>
      <c r="D29" s="447"/>
    </row>
    <row r="30" spans="2:4" ht="70.2" customHeight="1" outlineLevel="1" x14ac:dyDescent="0.2">
      <c r="B30" s="167" t="s">
        <v>75</v>
      </c>
      <c r="C30" s="157" t="s">
        <v>183</v>
      </c>
      <c r="D30" s="165"/>
    </row>
    <row r="31" spans="2:4" ht="21" customHeight="1" outlineLevel="1" x14ac:dyDescent="0.2">
      <c r="B31" s="167" t="s">
        <v>118</v>
      </c>
      <c r="C31" s="444" t="s">
        <v>185</v>
      </c>
      <c r="D31" s="447"/>
    </row>
    <row r="32" spans="2:4" ht="21" customHeight="1" outlineLevel="1" x14ac:dyDescent="0.2">
      <c r="B32" s="167" t="s">
        <v>145</v>
      </c>
      <c r="C32" s="444"/>
      <c r="D32" s="447"/>
    </row>
    <row r="33" spans="1:4" ht="21" customHeight="1" outlineLevel="1" x14ac:dyDescent="0.2">
      <c r="B33" s="167" t="s">
        <v>120</v>
      </c>
      <c r="C33" s="444"/>
      <c r="D33" s="447"/>
    </row>
    <row r="34" spans="1:4" ht="34.200000000000003" customHeight="1" outlineLevel="1" x14ac:dyDescent="0.2">
      <c r="B34" s="167" t="s">
        <v>40</v>
      </c>
      <c r="C34" s="444" t="s">
        <v>187</v>
      </c>
      <c r="D34" s="448"/>
    </row>
    <row r="35" spans="1:4" ht="34.200000000000003" customHeight="1" outlineLevel="1" thickBot="1" x14ac:dyDescent="0.25">
      <c r="B35" s="169" t="s">
        <v>186</v>
      </c>
      <c r="C35" s="446"/>
      <c r="D35" s="449"/>
    </row>
    <row r="36" spans="1:4" ht="14.4" outlineLevel="1" thickBot="1" x14ac:dyDescent="0.25">
      <c r="B36" s="170"/>
      <c r="C36" s="191"/>
      <c r="D36" s="192"/>
    </row>
    <row r="37" spans="1:4" ht="69" x14ac:dyDescent="0.2">
      <c r="A37" s="455" t="s">
        <v>132</v>
      </c>
      <c r="B37" s="456"/>
      <c r="C37" s="193" t="s">
        <v>202</v>
      </c>
      <c r="D37" s="194"/>
    </row>
    <row r="38" spans="1:4" ht="80.400000000000006" hidden="1" customHeight="1" outlineLevel="1" x14ac:dyDescent="0.2">
      <c r="B38" s="175" t="s">
        <v>78</v>
      </c>
      <c r="C38" s="189" t="s">
        <v>188</v>
      </c>
      <c r="D38" s="190"/>
    </row>
    <row r="39" spans="1:4" ht="21" hidden="1" customHeight="1" outlineLevel="1" x14ac:dyDescent="0.2">
      <c r="B39" s="175" t="s">
        <v>12</v>
      </c>
      <c r="C39" s="166" t="s">
        <v>158</v>
      </c>
      <c r="D39" s="176"/>
    </row>
    <row r="40" spans="1:4" ht="66.599999999999994" hidden="1" customHeight="1" outlineLevel="1" x14ac:dyDescent="0.2">
      <c r="B40" s="177" t="s">
        <v>97</v>
      </c>
      <c r="C40" s="166" t="s">
        <v>203</v>
      </c>
      <c r="D40" s="176"/>
    </row>
    <row r="41" spans="1:4" ht="57" hidden="1" customHeight="1" outlineLevel="1" x14ac:dyDescent="0.2">
      <c r="B41" s="175" t="s">
        <v>21</v>
      </c>
      <c r="C41" s="157" t="s">
        <v>189</v>
      </c>
      <c r="D41" s="176"/>
    </row>
    <row r="42" spans="1:4" ht="13.8" hidden="1" outlineLevel="1" x14ac:dyDescent="0.2">
      <c r="B42" s="178"/>
      <c r="C42" s="166"/>
      <c r="D42" s="176"/>
    </row>
    <row r="43" spans="1:4" ht="55.2" hidden="1" customHeight="1" outlineLevel="1" x14ac:dyDescent="0.2">
      <c r="B43" s="179" t="s">
        <v>41</v>
      </c>
      <c r="C43" s="166" t="s">
        <v>190</v>
      </c>
      <c r="D43" s="176"/>
    </row>
    <row r="44" spans="1:4" ht="56.4" hidden="1" customHeight="1" outlineLevel="1" x14ac:dyDescent="0.2">
      <c r="B44" s="180" t="s">
        <v>13</v>
      </c>
      <c r="C44" s="181" t="s">
        <v>191</v>
      </c>
      <c r="D44" s="176"/>
    </row>
    <row r="45" spans="1:4" ht="21.6" hidden="1" customHeight="1" outlineLevel="1" x14ac:dyDescent="0.2">
      <c r="B45" s="177" t="s">
        <v>14</v>
      </c>
      <c r="C45" s="166"/>
      <c r="D45" s="176"/>
    </row>
    <row r="46" spans="1:4" ht="37.200000000000003" hidden="1" customHeight="1" outlineLevel="1" x14ac:dyDescent="0.2">
      <c r="B46" s="182" t="s">
        <v>57</v>
      </c>
      <c r="C46" s="166" t="s">
        <v>195</v>
      </c>
      <c r="D46" s="176"/>
    </row>
    <row r="47" spans="1:4" ht="19.2" hidden="1" customHeight="1" outlineLevel="1" x14ac:dyDescent="0.2">
      <c r="B47" s="177" t="s">
        <v>80</v>
      </c>
      <c r="C47" s="166" t="s">
        <v>192</v>
      </c>
      <c r="D47" s="176"/>
    </row>
    <row r="48" spans="1:4" ht="22.8" hidden="1" customHeight="1" outlineLevel="1" x14ac:dyDescent="0.2">
      <c r="B48" s="413" t="s">
        <v>84</v>
      </c>
      <c r="C48" s="164" t="s">
        <v>148</v>
      </c>
      <c r="D48" s="176"/>
    </row>
    <row r="49" spans="2:4" ht="32.4" hidden="1" customHeight="1" outlineLevel="1" x14ac:dyDescent="0.2">
      <c r="B49" s="413" t="s">
        <v>85</v>
      </c>
      <c r="C49" s="164" t="s">
        <v>87</v>
      </c>
      <c r="D49" s="176"/>
    </row>
    <row r="50" spans="2:4" ht="19.2" hidden="1" customHeight="1" outlineLevel="1" x14ac:dyDescent="0.2">
      <c r="B50" s="413" t="s">
        <v>86</v>
      </c>
      <c r="C50" s="164" t="s">
        <v>193</v>
      </c>
      <c r="D50" s="176"/>
    </row>
    <row r="51" spans="2:4" ht="53.4" hidden="1" customHeight="1" outlineLevel="1" x14ac:dyDescent="0.2">
      <c r="B51" s="413" t="s">
        <v>159</v>
      </c>
      <c r="C51" s="164" t="s">
        <v>194</v>
      </c>
      <c r="D51" s="183" t="s">
        <v>160</v>
      </c>
    </row>
    <row r="52" spans="2:4" ht="207" hidden="1" outlineLevel="1" x14ac:dyDescent="0.2">
      <c r="B52" s="414" t="s">
        <v>227</v>
      </c>
      <c r="C52" s="164" t="s">
        <v>231</v>
      </c>
      <c r="D52" s="176"/>
    </row>
    <row r="53" spans="2:4" ht="13.8" hidden="1" outlineLevel="1" x14ac:dyDescent="0.2">
      <c r="B53" s="415" t="s">
        <v>58</v>
      </c>
      <c r="C53" s="164"/>
      <c r="D53" s="176"/>
    </row>
    <row r="54" spans="2:4" ht="51.6" hidden="1" customHeight="1" outlineLevel="1" x14ac:dyDescent="0.2">
      <c r="B54" s="414" t="s">
        <v>227</v>
      </c>
      <c r="C54" s="164" t="s">
        <v>232</v>
      </c>
      <c r="D54" s="176"/>
    </row>
    <row r="55" spans="2:4" ht="13.8" hidden="1" outlineLevel="1" x14ac:dyDescent="0.2">
      <c r="B55" s="415" t="s">
        <v>173</v>
      </c>
      <c r="C55" s="416"/>
      <c r="D55" s="176"/>
    </row>
    <row r="56" spans="2:4" ht="34.200000000000003" hidden="1" customHeight="1" outlineLevel="1" x14ac:dyDescent="0.2">
      <c r="B56" s="414" t="s">
        <v>227</v>
      </c>
      <c r="C56" s="164" t="s">
        <v>232</v>
      </c>
      <c r="D56" s="176"/>
    </row>
    <row r="57" spans="2:4" ht="97.2" hidden="1" customHeight="1" outlineLevel="1" x14ac:dyDescent="0.2">
      <c r="B57" s="415" t="s">
        <v>43</v>
      </c>
      <c r="C57" s="164" t="s">
        <v>196</v>
      </c>
      <c r="D57" s="184"/>
    </row>
    <row r="58" spans="2:4" ht="58.2" hidden="1" customHeight="1" outlineLevel="1" x14ac:dyDescent="0.2">
      <c r="B58" s="417" t="s">
        <v>45</v>
      </c>
      <c r="C58" s="418" t="s">
        <v>161</v>
      </c>
      <c r="D58" s="186"/>
    </row>
    <row r="59" spans="2:4" s="171" customFormat="1" ht="13.8" hidden="1" outlineLevel="1" x14ac:dyDescent="0.2">
      <c r="B59" s="415" t="s">
        <v>62</v>
      </c>
      <c r="C59" s="418"/>
      <c r="D59" s="186"/>
    </row>
    <row r="60" spans="2:4" ht="31.2" hidden="1" customHeight="1" outlineLevel="1" x14ac:dyDescent="0.2">
      <c r="B60" s="419" t="s">
        <v>17</v>
      </c>
      <c r="C60" s="420" t="s">
        <v>197</v>
      </c>
      <c r="D60" s="186"/>
    </row>
    <row r="61" spans="2:4" ht="13.8" hidden="1" outlineLevel="1" x14ac:dyDescent="0.2">
      <c r="B61" s="419" t="s">
        <v>18</v>
      </c>
      <c r="C61" s="420" t="s">
        <v>198</v>
      </c>
      <c r="D61" s="186"/>
    </row>
    <row r="62" spans="2:4" ht="21.6" hidden="1" customHeight="1" outlineLevel="1" x14ac:dyDescent="0.2">
      <c r="B62" s="415" t="s">
        <v>46</v>
      </c>
      <c r="C62" s="418" t="s">
        <v>162</v>
      </c>
      <c r="D62" s="186"/>
    </row>
    <row r="63" spans="2:4" ht="63" hidden="1" customHeight="1" outlineLevel="1" x14ac:dyDescent="0.2">
      <c r="B63" s="413" t="s">
        <v>64</v>
      </c>
      <c r="C63" s="418" t="s">
        <v>199</v>
      </c>
      <c r="D63" s="186"/>
    </row>
    <row r="64" spans="2:4" ht="63" hidden="1" customHeight="1" outlineLevel="1" x14ac:dyDescent="0.2">
      <c r="B64" s="177" t="s">
        <v>19</v>
      </c>
      <c r="C64" s="166" t="s">
        <v>200</v>
      </c>
      <c r="D64" s="186"/>
    </row>
    <row r="65" spans="1:4" ht="40.799999999999997" hidden="1" customHeight="1" outlineLevel="1" thickBot="1" x14ac:dyDescent="0.25">
      <c r="B65" s="325" t="s">
        <v>20</v>
      </c>
      <c r="C65" s="187" t="s">
        <v>201</v>
      </c>
      <c r="D65" s="188"/>
    </row>
    <row r="66" spans="1:4" ht="13.8" hidden="1" outlineLevel="1" x14ac:dyDescent="0.2">
      <c r="B66" s="172"/>
      <c r="C66" s="173"/>
      <c r="D66" s="174"/>
    </row>
    <row r="67" spans="1:4" ht="97.2" customHeight="1" collapsed="1" x14ac:dyDescent="0.2">
      <c r="A67" s="457" t="s">
        <v>134</v>
      </c>
      <c r="B67" s="458"/>
      <c r="C67" s="197" t="s">
        <v>209</v>
      </c>
      <c r="D67" s="198"/>
    </row>
    <row r="68" spans="1:4" ht="22.8" hidden="1" customHeight="1" outlineLevel="1" x14ac:dyDescent="0.2">
      <c r="B68" s="201" t="s">
        <v>57</v>
      </c>
      <c r="C68" s="202"/>
      <c r="D68" s="203"/>
    </row>
    <row r="69" spans="1:4" ht="36.6" hidden="1" customHeight="1" outlineLevel="1" x14ac:dyDescent="0.2">
      <c r="B69" s="204" t="s">
        <v>88</v>
      </c>
      <c r="C69" s="164" t="s">
        <v>204</v>
      </c>
      <c r="D69" s="205"/>
    </row>
    <row r="70" spans="1:4" ht="36" hidden="1" customHeight="1" outlineLevel="1" x14ac:dyDescent="0.2">
      <c r="B70" s="204" t="s">
        <v>166</v>
      </c>
      <c r="C70" s="185" t="s">
        <v>205</v>
      </c>
      <c r="D70" s="205"/>
    </row>
    <row r="71" spans="1:4" s="171" customFormat="1" ht="13.8" hidden="1" outlineLevel="1" x14ac:dyDescent="0.2">
      <c r="B71" s="206" t="s">
        <v>58</v>
      </c>
      <c r="C71" s="185"/>
      <c r="D71" s="205"/>
    </row>
    <row r="72" spans="1:4" ht="50.4" hidden="1" customHeight="1" outlineLevel="1" x14ac:dyDescent="0.2">
      <c r="B72" s="204" t="s">
        <v>146</v>
      </c>
      <c r="C72" s="164" t="s">
        <v>206</v>
      </c>
      <c r="D72" s="205" t="s">
        <v>207</v>
      </c>
    </row>
    <row r="73" spans="1:4" ht="35.4" hidden="1" customHeight="1" outlineLevel="1" x14ac:dyDescent="0.2">
      <c r="B73" s="204" t="s">
        <v>147</v>
      </c>
      <c r="C73" s="164" t="s">
        <v>208</v>
      </c>
      <c r="D73" s="205"/>
    </row>
    <row r="74" spans="1:4" ht="60.6" hidden="1" customHeight="1" outlineLevel="1" x14ac:dyDescent="0.2">
      <c r="B74" s="204" t="s">
        <v>44</v>
      </c>
      <c r="C74" s="185" t="s">
        <v>210</v>
      </c>
      <c r="D74" s="205"/>
    </row>
    <row r="75" spans="1:4" ht="13.8" hidden="1" outlineLevel="1" x14ac:dyDescent="0.2">
      <c r="B75" s="206" t="s">
        <v>173</v>
      </c>
      <c r="C75" s="185"/>
      <c r="D75" s="205"/>
    </row>
    <row r="76" spans="1:4" ht="30.6" hidden="1" customHeight="1" outlineLevel="1" x14ac:dyDescent="0.2">
      <c r="B76" s="204" t="s">
        <v>98</v>
      </c>
      <c r="C76" s="164" t="s">
        <v>163</v>
      </c>
      <c r="D76" s="205" t="s">
        <v>164</v>
      </c>
    </row>
    <row r="77" spans="1:4" ht="30.6" hidden="1" customHeight="1" outlineLevel="1" x14ac:dyDescent="0.2">
      <c r="B77" s="204" t="s">
        <v>174</v>
      </c>
      <c r="C77" s="164" t="s">
        <v>149</v>
      </c>
      <c r="D77" s="205"/>
    </row>
    <row r="78" spans="1:4" ht="32.4" hidden="1" customHeight="1" outlineLevel="1" x14ac:dyDescent="0.2">
      <c r="B78" s="207" t="s">
        <v>44</v>
      </c>
      <c r="C78" s="185" t="s">
        <v>205</v>
      </c>
      <c r="D78" s="205"/>
    </row>
    <row r="79" spans="1:4" ht="35.4" hidden="1" customHeight="1" outlineLevel="1" x14ac:dyDescent="0.2">
      <c r="B79" s="208" t="s">
        <v>43</v>
      </c>
      <c r="C79" s="185" t="s">
        <v>213</v>
      </c>
      <c r="D79" s="205"/>
    </row>
    <row r="80" spans="1:4" ht="60" hidden="1" customHeight="1" outlineLevel="1" x14ac:dyDescent="0.2">
      <c r="B80" s="209" t="s">
        <v>45</v>
      </c>
      <c r="C80" s="185" t="s">
        <v>211</v>
      </c>
      <c r="D80" s="205"/>
    </row>
    <row r="81" spans="1:4" ht="33" hidden="1" customHeight="1" outlineLevel="1" x14ac:dyDescent="0.2">
      <c r="B81" s="209" t="s">
        <v>79</v>
      </c>
      <c r="C81" s="185" t="s">
        <v>212</v>
      </c>
      <c r="D81" s="205"/>
    </row>
    <row r="82" spans="1:4" ht="13.8" hidden="1" outlineLevel="1" x14ac:dyDescent="0.2">
      <c r="B82" s="210" t="s">
        <v>101</v>
      </c>
      <c r="C82" s="185"/>
      <c r="D82" s="205"/>
    </row>
    <row r="83" spans="1:4" ht="30" hidden="1" customHeight="1" outlineLevel="1" x14ac:dyDescent="0.2">
      <c r="B83" s="204" t="s">
        <v>104</v>
      </c>
      <c r="C83" s="157" t="s">
        <v>214</v>
      </c>
      <c r="D83" s="205"/>
    </row>
    <row r="84" spans="1:4" ht="28.2" hidden="1" outlineLevel="1" thickBot="1" x14ac:dyDescent="0.25">
      <c r="B84" s="211" t="s">
        <v>105</v>
      </c>
      <c r="C84" s="195" t="s">
        <v>215</v>
      </c>
      <c r="D84" s="212"/>
    </row>
    <row r="85" spans="1:4" ht="13.8" hidden="1" outlineLevel="1" x14ac:dyDescent="0.2">
      <c r="A85" s="196"/>
      <c r="B85" s="199"/>
      <c r="C85" s="143"/>
      <c r="D85" s="200"/>
    </row>
    <row r="86" spans="1:4" ht="41.4" collapsed="1" x14ac:dyDescent="0.2">
      <c r="A86" s="445" t="s">
        <v>155</v>
      </c>
      <c r="B86" s="445"/>
      <c r="C86" s="139" t="s">
        <v>226</v>
      </c>
      <c r="D86" s="138"/>
    </row>
    <row r="87" spans="1:4" ht="13.8" hidden="1" outlineLevel="1" x14ac:dyDescent="0.2">
      <c r="A87" s="196"/>
      <c r="B87" s="199"/>
      <c r="C87" s="143"/>
      <c r="D87" s="200"/>
    </row>
    <row r="88" spans="1:4" ht="51.6" customHeight="1" collapsed="1" x14ac:dyDescent="0.2">
      <c r="A88" s="445" t="s">
        <v>156</v>
      </c>
      <c r="B88" s="445"/>
      <c r="C88" s="139" t="s">
        <v>216</v>
      </c>
      <c r="D88" s="138"/>
    </row>
    <row r="89" spans="1:4" ht="69" hidden="1" outlineLevel="1" x14ac:dyDescent="0.2">
      <c r="A89" s="213"/>
      <c r="B89" s="140" t="s">
        <v>157</v>
      </c>
      <c r="C89" s="157" t="s">
        <v>179</v>
      </c>
      <c r="D89" s="138"/>
    </row>
    <row r="90" spans="1:4" ht="41.4" hidden="1" outlineLevel="1" x14ac:dyDescent="0.2">
      <c r="B90" s="145" t="s">
        <v>48</v>
      </c>
      <c r="C90" s="139"/>
      <c r="D90" s="214" t="s">
        <v>218</v>
      </c>
    </row>
    <row r="91" spans="1:4" ht="43.8" hidden="1" outlineLevel="1" x14ac:dyDescent="0.2">
      <c r="B91" s="145" t="s">
        <v>106</v>
      </c>
      <c r="C91" s="139"/>
      <c r="D91" s="215" t="s">
        <v>219</v>
      </c>
    </row>
    <row r="92" spans="1:4" ht="22.8" hidden="1" customHeight="1" outlineLevel="1" x14ac:dyDescent="0.2">
      <c r="B92" s="145" t="s">
        <v>91</v>
      </c>
      <c r="C92" s="139" t="s">
        <v>220</v>
      </c>
      <c r="D92" s="138"/>
    </row>
    <row r="93" spans="1:4" ht="31.8" hidden="1" customHeight="1" outlineLevel="1" x14ac:dyDescent="0.2">
      <c r="B93" s="145" t="s">
        <v>107</v>
      </c>
      <c r="C93" s="139" t="s">
        <v>221</v>
      </c>
      <c r="D93" s="138"/>
    </row>
    <row r="94" spans="1:4" ht="27.6" hidden="1" outlineLevel="1" x14ac:dyDescent="0.2">
      <c r="B94" s="145" t="s">
        <v>55</v>
      </c>
      <c r="C94" s="139"/>
      <c r="D94" s="138" t="s">
        <v>222</v>
      </c>
    </row>
    <row r="95" spans="1:4" ht="55.2" hidden="1" outlineLevel="1" x14ac:dyDescent="0.2">
      <c r="B95" s="145" t="s">
        <v>92</v>
      </c>
      <c r="C95" s="139" t="s">
        <v>225</v>
      </c>
      <c r="D95" s="214" t="s">
        <v>223</v>
      </c>
    </row>
    <row r="96" spans="1:4" ht="13.8" collapsed="1" x14ac:dyDescent="0.2">
      <c r="B96" s="41"/>
      <c r="C96" s="137"/>
      <c r="D96" s="134"/>
    </row>
    <row r="97" spans="2:4" ht="13.8" x14ac:dyDescent="0.2">
      <c r="B97" s="41"/>
      <c r="C97" s="137"/>
      <c r="D97" s="134"/>
    </row>
    <row r="98" spans="2:4" ht="13.8" x14ac:dyDescent="0.2">
      <c r="B98" s="41"/>
      <c r="C98" s="137"/>
      <c r="D98" s="134"/>
    </row>
    <row r="99" spans="2:4" ht="13.8" x14ac:dyDescent="0.2">
      <c r="B99" s="41"/>
      <c r="C99" s="137"/>
      <c r="D99" s="134"/>
    </row>
    <row r="100" spans="2:4" ht="13.8" x14ac:dyDescent="0.2">
      <c r="B100" s="41"/>
      <c r="C100" s="137"/>
      <c r="D100" s="134"/>
    </row>
    <row r="101" spans="2:4" ht="13.8" x14ac:dyDescent="0.2">
      <c r="B101" s="41"/>
      <c r="C101" s="137"/>
      <c r="D101" s="134"/>
    </row>
    <row r="102" spans="2:4" ht="13.8" x14ac:dyDescent="0.2">
      <c r="B102" s="42"/>
      <c r="C102" s="42"/>
      <c r="D102" s="135"/>
    </row>
    <row r="103" spans="2:4" ht="13.8" x14ac:dyDescent="0.2">
      <c r="B103" s="42"/>
      <c r="C103" s="42"/>
      <c r="D103" s="135"/>
    </row>
    <row r="104" spans="2:4" ht="13.8" x14ac:dyDescent="0.2">
      <c r="B104" s="42"/>
      <c r="C104" s="42"/>
      <c r="D104" s="135"/>
    </row>
    <row r="105" spans="2:4" ht="13.8" x14ac:dyDescent="0.2">
      <c r="B105" s="42"/>
      <c r="C105" s="42"/>
      <c r="D105" s="135"/>
    </row>
    <row r="106" spans="2:4" ht="13.8" x14ac:dyDescent="0.2">
      <c r="B106" s="42"/>
      <c r="C106" s="42"/>
      <c r="D106" s="135"/>
    </row>
    <row r="107" spans="2:4" ht="13.8" x14ac:dyDescent="0.2">
      <c r="B107" s="42"/>
      <c r="C107" s="42"/>
      <c r="D107" s="135"/>
    </row>
    <row r="108" spans="2:4" ht="13.8" x14ac:dyDescent="0.2">
      <c r="B108" s="42"/>
      <c r="C108" s="42"/>
      <c r="D108" s="135"/>
    </row>
    <row r="109" spans="2:4" ht="13.8" x14ac:dyDescent="0.2">
      <c r="B109" s="42"/>
      <c r="C109" s="42"/>
      <c r="D109" s="135"/>
    </row>
    <row r="110" spans="2:4" ht="13.8" x14ac:dyDescent="0.2">
      <c r="B110" s="42"/>
      <c r="C110" s="42"/>
      <c r="D110" s="135"/>
    </row>
    <row r="111" spans="2:4" ht="13.8" x14ac:dyDescent="0.2">
      <c r="B111" s="42"/>
      <c r="C111" s="42"/>
      <c r="D111" s="135"/>
    </row>
    <row r="112" spans="2:4" ht="13.8" x14ac:dyDescent="0.2">
      <c r="B112" s="42"/>
      <c r="C112" s="42"/>
      <c r="D112" s="135"/>
    </row>
    <row r="113" spans="2:4" ht="13.8" x14ac:dyDescent="0.2">
      <c r="B113" s="42"/>
      <c r="C113" s="42"/>
      <c r="D113" s="135"/>
    </row>
    <row r="114" spans="2:4" ht="13.8" x14ac:dyDescent="0.2">
      <c r="B114" s="42"/>
      <c r="C114" s="42"/>
      <c r="D114" s="135"/>
    </row>
    <row r="115" spans="2:4" ht="13.8" x14ac:dyDescent="0.2">
      <c r="B115" s="42"/>
      <c r="C115" s="42"/>
      <c r="D115" s="135"/>
    </row>
    <row r="116" spans="2:4" ht="13.8" x14ac:dyDescent="0.2">
      <c r="B116" s="42"/>
      <c r="C116" s="42"/>
      <c r="D116" s="135"/>
    </row>
    <row r="117" spans="2:4" ht="13.8" x14ac:dyDescent="0.2">
      <c r="B117" s="42"/>
      <c r="C117" s="42"/>
      <c r="D117" s="135"/>
    </row>
    <row r="118" spans="2:4" ht="13.8" x14ac:dyDescent="0.2">
      <c r="B118" s="42"/>
      <c r="C118" s="42"/>
      <c r="D118" s="135"/>
    </row>
    <row r="119" spans="2:4" ht="13.8" x14ac:dyDescent="0.2">
      <c r="B119" s="42"/>
      <c r="C119" s="42"/>
      <c r="D119" s="135"/>
    </row>
    <row r="120" spans="2:4" ht="13.8" x14ac:dyDescent="0.2">
      <c r="B120" s="42"/>
      <c r="C120" s="42"/>
      <c r="D120" s="135"/>
    </row>
    <row r="121" spans="2:4" ht="13.8" x14ac:dyDescent="0.2">
      <c r="B121" s="42"/>
      <c r="C121" s="42"/>
      <c r="D121" s="135"/>
    </row>
    <row r="122" spans="2:4" ht="13.8" x14ac:dyDescent="0.2">
      <c r="B122" s="42"/>
      <c r="C122" s="42"/>
      <c r="D122" s="135"/>
    </row>
    <row r="123" spans="2:4" ht="13.8" x14ac:dyDescent="0.2">
      <c r="B123" s="42"/>
      <c r="C123" s="42"/>
      <c r="D123" s="135"/>
    </row>
    <row r="124" spans="2:4" ht="13.8" x14ac:dyDescent="0.2">
      <c r="B124" s="42"/>
      <c r="C124" s="42"/>
      <c r="D124" s="135"/>
    </row>
    <row r="125" spans="2:4" ht="13.8" x14ac:dyDescent="0.2">
      <c r="B125" s="42"/>
      <c r="C125" s="42"/>
      <c r="D125" s="135"/>
    </row>
    <row r="126" spans="2:4" ht="13.8" x14ac:dyDescent="0.2">
      <c r="B126" s="42"/>
      <c r="C126" s="42"/>
      <c r="D126" s="135"/>
    </row>
    <row r="127" spans="2:4" ht="13.8" x14ac:dyDescent="0.2">
      <c r="B127" s="42"/>
      <c r="C127" s="42"/>
      <c r="D127" s="135"/>
    </row>
    <row r="128" spans="2:4" ht="13.8" x14ac:dyDescent="0.2">
      <c r="B128" s="42"/>
      <c r="C128" s="42"/>
      <c r="D128" s="135"/>
    </row>
    <row r="129" spans="2:4" ht="13.8" x14ac:dyDescent="0.2">
      <c r="B129" s="42"/>
      <c r="C129" s="42"/>
      <c r="D129" s="135"/>
    </row>
    <row r="130" spans="2:4" ht="13.8" x14ac:dyDescent="0.2">
      <c r="B130" s="42"/>
      <c r="C130" s="42"/>
      <c r="D130" s="135"/>
    </row>
    <row r="131" spans="2:4" ht="13.8" x14ac:dyDescent="0.2">
      <c r="B131" s="42"/>
      <c r="C131" s="42"/>
      <c r="D131" s="135"/>
    </row>
    <row r="132" spans="2:4" ht="13.8" x14ac:dyDescent="0.2">
      <c r="B132" s="42"/>
      <c r="C132" s="42"/>
      <c r="D132" s="135"/>
    </row>
    <row r="133" spans="2:4" ht="13.8" x14ac:dyDescent="0.2">
      <c r="B133" s="42"/>
      <c r="C133" s="42"/>
      <c r="D133" s="135"/>
    </row>
    <row r="134" spans="2:4" ht="13.8" x14ac:dyDescent="0.2">
      <c r="B134" s="42"/>
      <c r="C134" s="42"/>
      <c r="D134" s="135"/>
    </row>
    <row r="135" spans="2:4" ht="13.8" x14ac:dyDescent="0.2">
      <c r="B135" s="42"/>
      <c r="C135" s="42"/>
      <c r="D135" s="135"/>
    </row>
    <row r="136" spans="2:4" ht="13.8" x14ac:dyDescent="0.2">
      <c r="B136" s="42"/>
      <c r="C136" s="42"/>
      <c r="D136" s="135"/>
    </row>
    <row r="137" spans="2:4" ht="13.8" x14ac:dyDescent="0.2">
      <c r="B137" s="42"/>
      <c r="C137" s="42"/>
      <c r="D137" s="135"/>
    </row>
    <row r="138" spans="2:4" ht="13.8" x14ac:dyDescent="0.2">
      <c r="B138" s="42"/>
      <c r="C138" s="42"/>
      <c r="D138" s="135"/>
    </row>
    <row r="139" spans="2:4" ht="13.8" x14ac:dyDescent="0.2">
      <c r="B139" s="42"/>
      <c r="C139" s="42"/>
      <c r="D139" s="135"/>
    </row>
    <row r="140" spans="2:4" ht="13.8" x14ac:dyDescent="0.2">
      <c r="B140" s="42"/>
      <c r="C140" s="42"/>
      <c r="D140" s="135"/>
    </row>
    <row r="141" spans="2:4" ht="13.8" x14ac:dyDescent="0.2">
      <c r="B141" s="42"/>
      <c r="C141" s="42"/>
      <c r="D141" s="135"/>
    </row>
    <row r="142" spans="2:4" ht="13.8" x14ac:dyDescent="0.2">
      <c r="B142" s="42"/>
      <c r="C142" s="42"/>
      <c r="D142" s="135"/>
    </row>
    <row r="143" spans="2:4" ht="13.8" x14ac:dyDescent="0.2">
      <c r="B143" s="42"/>
      <c r="C143" s="42"/>
      <c r="D143" s="135"/>
    </row>
    <row r="144" spans="2:4" ht="13.8" x14ac:dyDescent="0.2">
      <c r="B144" s="42"/>
      <c r="C144" s="42"/>
      <c r="D144" s="135"/>
    </row>
    <row r="145" spans="2:4" ht="13.8" x14ac:dyDescent="0.2">
      <c r="B145" s="42"/>
      <c r="C145" s="42"/>
      <c r="D145" s="135"/>
    </row>
    <row r="146" spans="2:4" ht="13.8" x14ac:dyDescent="0.2">
      <c r="B146" s="42"/>
      <c r="C146" s="42"/>
      <c r="D146" s="135"/>
    </row>
    <row r="147" spans="2:4" ht="13.8" x14ac:dyDescent="0.2">
      <c r="B147" s="42"/>
      <c r="C147" s="42"/>
      <c r="D147" s="135"/>
    </row>
    <row r="148" spans="2:4" ht="13.8" x14ac:dyDescent="0.2">
      <c r="B148" s="42"/>
      <c r="C148" s="42"/>
      <c r="D148" s="135"/>
    </row>
    <row r="149" spans="2:4" ht="13.8" x14ac:dyDescent="0.2">
      <c r="B149" s="42"/>
      <c r="C149" s="42"/>
      <c r="D149" s="135"/>
    </row>
    <row r="150" spans="2:4" ht="13.8" x14ac:dyDescent="0.2">
      <c r="B150" s="42"/>
      <c r="C150" s="42"/>
      <c r="D150" s="135"/>
    </row>
    <row r="151" spans="2:4" ht="13.8" x14ac:dyDescent="0.2">
      <c r="B151" s="42"/>
      <c r="C151" s="42"/>
      <c r="D151" s="135"/>
    </row>
    <row r="152" spans="2:4" ht="13.8" x14ac:dyDescent="0.2">
      <c r="B152" s="42"/>
      <c r="C152" s="42"/>
      <c r="D152" s="135"/>
    </row>
    <row r="153" spans="2:4" ht="13.8" x14ac:dyDescent="0.2">
      <c r="B153" s="42"/>
      <c r="C153" s="42"/>
      <c r="D153" s="135"/>
    </row>
    <row r="154" spans="2:4" ht="13.8" x14ac:dyDescent="0.2">
      <c r="B154" s="42"/>
      <c r="C154" s="42"/>
      <c r="D154" s="135"/>
    </row>
    <row r="155" spans="2:4" ht="13.8" x14ac:dyDescent="0.2">
      <c r="B155" s="42"/>
      <c r="C155" s="42"/>
      <c r="D155" s="135"/>
    </row>
    <row r="156" spans="2:4" ht="13.8" x14ac:dyDescent="0.2">
      <c r="B156" s="42"/>
      <c r="C156" s="42"/>
      <c r="D156" s="135"/>
    </row>
    <row r="157" spans="2:4" ht="13.8" x14ac:dyDescent="0.2">
      <c r="B157" s="42"/>
      <c r="C157" s="42"/>
      <c r="D157" s="135"/>
    </row>
    <row r="158" spans="2:4" ht="13.8" x14ac:dyDescent="0.2">
      <c r="B158" s="42"/>
      <c r="C158" s="42"/>
      <c r="D158" s="135"/>
    </row>
    <row r="159" spans="2:4" ht="13.8" x14ac:dyDescent="0.2">
      <c r="B159" s="42"/>
      <c r="C159" s="42"/>
      <c r="D159" s="135"/>
    </row>
    <row r="160" spans="2:4" ht="13.8" x14ac:dyDescent="0.2">
      <c r="B160" s="42"/>
      <c r="C160" s="42"/>
      <c r="D160" s="135"/>
    </row>
    <row r="161" spans="2:4" ht="13.8" x14ac:dyDescent="0.2">
      <c r="B161" s="42"/>
      <c r="C161" s="42"/>
      <c r="D161" s="135"/>
    </row>
    <row r="162" spans="2:4" ht="13.8" x14ac:dyDescent="0.2">
      <c r="B162" s="42"/>
      <c r="C162" s="42"/>
      <c r="D162" s="135"/>
    </row>
    <row r="163" spans="2:4" ht="13.8" x14ac:dyDescent="0.2">
      <c r="B163" s="42"/>
      <c r="C163" s="42"/>
      <c r="D163" s="135"/>
    </row>
    <row r="164" spans="2:4" ht="13.8" x14ac:dyDescent="0.2">
      <c r="B164" s="42"/>
      <c r="C164" s="42"/>
      <c r="D164" s="135"/>
    </row>
    <row r="165" spans="2:4" ht="13.8" x14ac:dyDescent="0.2">
      <c r="B165" s="42"/>
      <c r="C165" s="42"/>
      <c r="D165" s="135"/>
    </row>
    <row r="166" spans="2:4" ht="13.8" x14ac:dyDescent="0.2">
      <c r="B166" s="42"/>
      <c r="C166" s="42"/>
      <c r="D166" s="135"/>
    </row>
    <row r="167" spans="2:4" ht="13.8" x14ac:dyDescent="0.2">
      <c r="B167" s="42"/>
      <c r="C167" s="42"/>
      <c r="D167" s="135"/>
    </row>
    <row r="168" spans="2:4" ht="13.8" x14ac:dyDescent="0.2">
      <c r="B168" s="42"/>
      <c r="C168" s="42"/>
      <c r="D168" s="135"/>
    </row>
    <row r="169" spans="2:4" ht="13.8" x14ac:dyDescent="0.2">
      <c r="B169" s="42"/>
      <c r="C169" s="42"/>
      <c r="D169" s="135"/>
    </row>
    <row r="170" spans="2:4" ht="13.8" x14ac:dyDescent="0.2">
      <c r="B170" s="42"/>
      <c r="C170" s="42"/>
      <c r="D170" s="135"/>
    </row>
    <row r="171" spans="2:4" ht="13.8" x14ac:dyDescent="0.2">
      <c r="B171" s="42"/>
      <c r="C171" s="42"/>
      <c r="D171" s="135"/>
    </row>
    <row r="172" spans="2:4" ht="13.8" x14ac:dyDescent="0.2">
      <c r="B172" s="42"/>
      <c r="C172" s="42"/>
      <c r="D172" s="135"/>
    </row>
    <row r="173" spans="2:4" ht="13.8" x14ac:dyDescent="0.2">
      <c r="B173" s="42"/>
      <c r="C173" s="42"/>
      <c r="D173" s="135"/>
    </row>
    <row r="174" spans="2:4" ht="13.8" x14ac:dyDescent="0.2">
      <c r="B174" s="42"/>
      <c r="C174" s="42"/>
      <c r="D174" s="135"/>
    </row>
    <row r="175" spans="2:4" ht="13.8" x14ac:dyDescent="0.2">
      <c r="B175" s="42"/>
      <c r="C175" s="42"/>
      <c r="D175" s="135"/>
    </row>
    <row r="176" spans="2:4" ht="13.8" x14ac:dyDescent="0.2">
      <c r="B176" s="42"/>
      <c r="C176" s="42"/>
      <c r="D176" s="135"/>
    </row>
    <row r="177" spans="2:4" ht="13.8" x14ac:dyDescent="0.2">
      <c r="B177" s="42"/>
      <c r="C177" s="42"/>
      <c r="D177" s="135"/>
    </row>
    <row r="178" spans="2:4" ht="13.8" x14ac:dyDescent="0.2">
      <c r="B178" s="42"/>
      <c r="C178" s="42"/>
      <c r="D178" s="135"/>
    </row>
    <row r="179" spans="2:4" ht="13.8" x14ac:dyDescent="0.2">
      <c r="B179" s="42"/>
      <c r="C179" s="42"/>
      <c r="D179" s="135"/>
    </row>
    <row r="180" spans="2:4" ht="13.8" x14ac:dyDescent="0.2">
      <c r="B180" s="42"/>
      <c r="C180" s="42"/>
      <c r="D180" s="135"/>
    </row>
    <row r="181" spans="2:4" ht="13.8" x14ac:dyDescent="0.2">
      <c r="B181" s="42"/>
      <c r="C181" s="42"/>
      <c r="D181" s="135"/>
    </row>
    <row r="182" spans="2:4" ht="13.8" x14ac:dyDescent="0.2">
      <c r="B182" s="42"/>
      <c r="C182" s="42"/>
      <c r="D182" s="135"/>
    </row>
    <row r="183" spans="2:4" ht="13.8" x14ac:dyDescent="0.2">
      <c r="B183" s="42"/>
      <c r="C183" s="42"/>
      <c r="D183" s="135"/>
    </row>
    <row r="184" spans="2:4" ht="13.8" x14ac:dyDescent="0.2">
      <c r="B184" s="42"/>
      <c r="C184" s="42"/>
      <c r="D184" s="135"/>
    </row>
    <row r="185" spans="2:4" ht="13.8" x14ac:dyDescent="0.2">
      <c r="B185" s="42"/>
      <c r="C185" s="42"/>
      <c r="D185" s="135"/>
    </row>
    <row r="186" spans="2:4" ht="13.8" x14ac:dyDescent="0.2">
      <c r="B186" s="42"/>
      <c r="C186" s="42"/>
      <c r="D186" s="135"/>
    </row>
    <row r="187" spans="2:4" ht="13.8" x14ac:dyDescent="0.2">
      <c r="B187" s="42"/>
      <c r="C187" s="42"/>
      <c r="D187" s="135"/>
    </row>
    <row r="188" spans="2:4" ht="13.8" x14ac:dyDescent="0.2">
      <c r="B188" s="42"/>
      <c r="C188" s="42"/>
      <c r="D188" s="135"/>
    </row>
    <row r="189" spans="2:4" ht="13.8" x14ac:dyDescent="0.2">
      <c r="B189" s="42"/>
      <c r="C189" s="42"/>
      <c r="D189" s="135"/>
    </row>
    <row r="190" spans="2:4" ht="13.8" x14ac:dyDescent="0.2">
      <c r="B190" s="42"/>
      <c r="C190" s="42"/>
      <c r="D190" s="135"/>
    </row>
    <row r="191" spans="2:4" ht="13.8" x14ac:dyDescent="0.2">
      <c r="B191" s="42"/>
      <c r="C191" s="42"/>
      <c r="D191" s="135"/>
    </row>
    <row r="192" spans="2:4" ht="13.8" x14ac:dyDescent="0.2">
      <c r="B192" s="42"/>
      <c r="C192" s="42"/>
      <c r="D192" s="135"/>
    </row>
    <row r="193" spans="2:4" ht="13.8" x14ac:dyDescent="0.2">
      <c r="B193" s="42"/>
      <c r="C193" s="42"/>
      <c r="D193" s="135"/>
    </row>
    <row r="194" spans="2:4" ht="13.8" x14ac:dyDescent="0.2">
      <c r="B194" s="42"/>
      <c r="C194" s="42"/>
      <c r="D194" s="135"/>
    </row>
    <row r="195" spans="2:4" ht="13.8" x14ac:dyDescent="0.2">
      <c r="B195" s="42"/>
      <c r="C195" s="42"/>
      <c r="D195" s="135"/>
    </row>
    <row r="196" spans="2:4" ht="13.8" x14ac:dyDescent="0.2">
      <c r="B196" s="42"/>
      <c r="C196" s="42"/>
      <c r="D196" s="135"/>
    </row>
    <row r="197" spans="2:4" ht="13.8" x14ac:dyDescent="0.2">
      <c r="B197" s="42"/>
      <c r="C197" s="42"/>
      <c r="D197" s="135"/>
    </row>
    <row r="198" spans="2:4" ht="13.8" x14ac:dyDescent="0.2">
      <c r="B198" s="42"/>
      <c r="C198" s="42"/>
      <c r="D198" s="135"/>
    </row>
    <row r="199" spans="2:4" ht="13.8" x14ac:dyDescent="0.2">
      <c r="B199" s="42"/>
      <c r="C199" s="42"/>
      <c r="D199" s="135"/>
    </row>
    <row r="200" spans="2:4" ht="13.8" x14ac:dyDescent="0.2">
      <c r="B200" s="42"/>
      <c r="C200" s="42"/>
      <c r="D200" s="135"/>
    </row>
    <row r="201" spans="2:4" ht="13.8" x14ac:dyDescent="0.2">
      <c r="B201" s="42"/>
      <c r="C201" s="42"/>
      <c r="D201" s="135"/>
    </row>
    <row r="202" spans="2:4" ht="13.8" x14ac:dyDescent="0.2">
      <c r="B202" s="42"/>
      <c r="C202" s="42"/>
      <c r="D202" s="135"/>
    </row>
    <row r="203" spans="2:4" ht="13.8" x14ac:dyDescent="0.2">
      <c r="B203" s="42"/>
      <c r="C203" s="42"/>
      <c r="D203" s="135"/>
    </row>
    <row r="204" spans="2:4" ht="13.8" x14ac:dyDescent="0.2">
      <c r="B204" s="42"/>
      <c r="C204" s="42"/>
      <c r="D204" s="135"/>
    </row>
    <row r="205" spans="2:4" ht="13.8" x14ac:dyDescent="0.2">
      <c r="B205" s="42"/>
      <c r="C205" s="42"/>
      <c r="D205" s="135"/>
    </row>
    <row r="206" spans="2:4" ht="13.8" x14ac:dyDescent="0.2">
      <c r="B206" s="42"/>
      <c r="C206" s="42"/>
      <c r="D206" s="135"/>
    </row>
    <row r="207" spans="2:4" ht="13.8" x14ac:dyDescent="0.2">
      <c r="B207" s="42"/>
      <c r="C207" s="42"/>
      <c r="D207" s="135"/>
    </row>
    <row r="208" spans="2:4" ht="13.8" x14ac:dyDescent="0.2">
      <c r="B208" s="42"/>
      <c r="C208" s="42"/>
      <c r="D208" s="135"/>
    </row>
    <row r="209" spans="2:4" ht="13.8" x14ac:dyDescent="0.2">
      <c r="B209" s="42"/>
      <c r="C209" s="42"/>
      <c r="D209" s="135"/>
    </row>
    <row r="210" spans="2:4" ht="13.8" x14ac:dyDescent="0.2">
      <c r="B210" s="42"/>
      <c r="C210" s="42"/>
      <c r="D210" s="135"/>
    </row>
    <row r="211" spans="2:4" ht="13.8" x14ac:dyDescent="0.2">
      <c r="B211" s="42"/>
      <c r="C211" s="42"/>
      <c r="D211" s="135"/>
    </row>
    <row r="212" spans="2:4" ht="13.8" x14ac:dyDescent="0.2">
      <c r="B212" s="42"/>
      <c r="C212" s="42"/>
      <c r="D212" s="135"/>
    </row>
    <row r="213" spans="2:4" ht="13.8" x14ac:dyDescent="0.2">
      <c r="B213" s="42"/>
      <c r="C213" s="42"/>
      <c r="D213" s="135"/>
    </row>
    <row r="214" spans="2:4" ht="13.8" x14ac:dyDescent="0.2">
      <c r="B214" s="42"/>
      <c r="C214" s="42"/>
      <c r="D214" s="135"/>
    </row>
    <row r="215" spans="2:4" ht="13.8" x14ac:dyDescent="0.2">
      <c r="B215" s="42"/>
      <c r="C215" s="42"/>
      <c r="D215" s="135"/>
    </row>
    <row r="216" spans="2:4" ht="13.8" x14ac:dyDescent="0.2">
      <c r="B216" s="42"/>
      <c r="C216" s="42"/>
      <c r="D216" s="135"/>
    </row>
    <row r="217" spans="2:4" ht="13.8" x14ac:dyDescent="0.2">
      <c r="B217" s="42"/>
      <c r="C217" s="42"/>
      <c r="D217" s="135"/>
    </row>
    <row r="218" spans="2:4" ht="13.8" x14ac:dyDescent="0.2">
      <c r="B218" s="42"/>
      <c r="C218" s="42"/>
      <c r="D218" s="135"/>
    </row>
    <row r="219" spans="2:4" ht="13.8" x14ac:dyDescent="0.2">
      <c r="B219" s="42"/>
      <c r="C219" s="42"/>
      <c r="D219" s="135"/>
    </row>
    <row r="220" spans="2:4" ht="13.8" x14ac:dyDescent="0.2">
      <c r="B220" s="42"/>
      <c r="C220" s="42"/>
      <c r="D220" s="135"/>
    </row>
    <row r="221" spans="2:4" ht="13.8" x14ac:dyDescent="0.2">
      <c r="B221" s="42"/>
      <c r="C221" s="42"/>
      <c r="D221" s="135"/>
    </row>
    <row r="222" spans="2:4" ht="13.8" x14ac:dyDescent="0.2">
      <c r="B222" s="42"/>
      <c r="C222" s="42"/>
      <c r="D222" s="135"/>
    </row>
    <row r="223" spans="2:4" ht="13.8" x14ac:dyDescent="0.2">
      <c r="B223" s="42"/>
      <c r="C223" s="42"/>
      <c r="D223" s="135"/>
    </row>
    <row r="224" spans="2:4" ht="13.8" x14ac:dyDescent="0.2">
      <c r="B224" s="42"/>
      <c r="C224" s="42"/>
      <c r="D224" s="135"/>
    </row>
    <row r="225" spans="2:4" ht="13.8" x14ac:dyDescent="0.2">
      <c r="B225" s="42"/>
      <c r="C225" s="42"/>
      <c r="D225" s="135"/>
    </row>
    <row r="226" spans="2:4" ht="13.8" x14ac:dyDescent="0.2">
      <c r="B226" s="42"/>
      <c r="C226" s="42"/>
      <c r="D226" s="135"/>
    </row>
    <row r="227" spans="2:4" ht="13.8" x14ac:dyDescent="0.2">
      <c r="B227" s="42"/>
      <c r="C227" s="42"/>
      <c r="D227" s="135"/>
    </row>
    <row r="228" spans="2:4" ht="13.8" x14ac:dyDescent="0.2">
      <c r="B228" s="42"/>
      <c r="C228" s="42"/>
      <c r="D228" s="135"/>
    </row>
    <row r="229" spans="2:4" ht="13.8" x14ac:dyDescent="0.2">
      <c r="B229" s="42"/>
      <c r="C229" s="42"/>
      <c r="D229" s="135"/>
    </row>
    <row r="230" spans="2:4" ht="13.8" x14ac:dyDescent="0.2">
      <c r="B230" s="42"/>
      <c r="C230" s="42"/>
      <c r="D230" s="135"/>
    </row>
    <row r="231" spans="2:4" ht="13.8" x14ac:dyDescent="0.2">
      <c r="B231" s="42"/>
      <c r="C231" s="42"/>
      <c r="D231" s="135"/>
    </row>
    <row r="232" spans="2:4" ht="13.8" x14ac:dyDescent="0.2">
      <c r="B232" s="42"/>
      <c r="C232" s="42"/>
      <c r="D232" s="135"/>
    </row>
    <row r="233" spans="2:4" ht="13.8" x14ac:dyDescent="0.2">
      <c r="B233" s="42"/>
      <c r="C233" s="42"/>
      <c r="D233" s="135"/>
    </row>
    <row r="234" spans="2:4" ht="13.8" x14ac:dyDescent="0.2">
      <c r="B234" s="42"/>
      <c r="C234" s="42"/>
      <c r="D234" s="135"/>
    </row>
    <row r="235" spans="2:4" ht="13.8" x14ac:dyDescent="0.2">
      <c r="B235" s="42"/>
      <c r="C235" s="42"/>
      <c r="D235" s="135"/>
    </row>
    <row r="236" spans="2:4" ht="13.8" x14ac:dyDescent="0.2">
      <c r="B236" s="42"/>
      <c r="C236" s="42"/>
      <c r="D236" s="135"/>
    </row>
    <row r="237" spans="2:4" ht="13.8" x14ac:dyDescent="0.2">
      <c r="B237" s="42"/>
      <c r="C237" s="42"/>
      <c r="D237" s="135"/>
    </row>
    <row r="238" spans="2:4" ht="13.8" x14ac:dyDescent="0.2">
      <c r="B238" s="42"/>
      <c r="C238" s="42"/>
      <c r="D238" s="135"/>
    </row>
    <row r="239" spans="2:4" ht="13.8" x14ac:dyDescent="0.2">
      <c r="B239" s="42"/>
      <c r="C239" s="42"/>
      <c r="D239" s="135"/>
    </row>
    <row r="240" spans="2:4" ht="13.8" x14ac:dyDescent="0.2">
      <c r="B240" s="42"/>
      <c r="C240" s="42"/>
      <c r="D240" s="135"/>
    </row>
    <row r="241" spans="2:4" ht="13.8" x14ac:dyDescent="0.2">
      <c r="B241" s="42"/>
      <c r="C241" s="42"/>
      <c r="D241" s="135"/>
    </row>
    <row r="242" spans="2:4" ht="13.8" x14ac:dyDescent="0.2">
      <c r="B242" s="42"/>
      <c r="C242" s="42"/>
      <c r="D242" s="135"/>
    </row>
    <row r="243" spans="2:4" ht="13.8" x14ac:dyDescent="0.2">
      <c r="B243" s="42"/>
      <c r="C243" s="42"/>
      <c r="D243" s="135"/>
    </row>
    <row r="244" spans="2:4" ht="13.8" x14ac:dyDescent="0.2">
      <c r="B244" s="42"/>
      <c r="C244" s="42"/>
      <c r="D244" s="135"/>
    </row>
    <row r="245" spans="2:4" ht="13.8" x14ac:dyDescent="0.2">
      <c r="B245" s="42"/>
      <c r="C245" s="42"/>
      <c r="D245" s="135"/>
    </row>
    <row r="246" spans="2:4" ht="13.8" x14ac:dyDescent="0.2">
      <c r="B246" s="42"/>
      <c r="C246" s="42"/>
      <c r="D246" s="135"/>
    </row>
    <row r="247" spans="2:4" ht="13.8" x14ac:dyDescent="0.2">
      <c r="B247" s="42"/>
      <c r="C247" s="42"/>
      <c r="D247" s="135"/>
    </row>
    <row r="248" spans="2:4" ht="13.8" x14ac:dyDescent="0.2">
      <c r="B248" s="42"/>
      <c r="C248" s="42"/>
      <c r="D248" s="135"/>
    </row>
    <row r="249" spans="2:4" ht="13.8" x14ac:dyDescent="0.2">
      <c r="B249" s="42"/>
      <c r="C249" s="42"/>
      <c r="D249" s="135"/>
    </row>
    <row r="250" spans="2:4" ht="13.8" x14ac:dyDescent="0.2">
      <c r="B250" s="42"/>
      <c r="C250" s="42"/>
      <c r="D250" s="135"/>
    </row>
    <row r="251" spans="2:4" ht="13.8" x14ac:dyDescent="0.2">
      <c r="B251" s="42"/>
      <c r="C251" s="42"/>
      <c r="D251" s="135"/>
    </row>
    <row r="252" spans="2:4" ht="13.8" x14ac:dyDescent="0.2">
      <c r="B252" s="42"/>
      <c r="C252" s="42"/>
      <c r="D252" s="135"/>
    </row>
    <row r="253" spans="2:4" ht="13.8" x14ac:dyDescent="0.2">
      <c r="B253" s="42"/>
      <c r="C253" s="42"/>
      <c r="D253" s="135"/>
    </row>
    <row r="254" spans="2:4" ht="13.8" x14ac:dyDescent="0.2">
      <c r="B254" s="42"/>
      <c r="C254" s="42"/>
      <c r="D254" s="135"/>
    </row>
    <row r="255" spans="2:4" ht="13.8" x14ac:dyDescent="0.2">
      <c r="B255" s="42"/>
      <c r="C255" s="42"/>
      <c r="D255" s="135"/>
    </row>
    <row r="256" spans="2:4" ht="13.8" x14ac:dyDescent="0.2">
      <c r="B256" s="42"/>
      <c r="C256" s="42"/>
      <c r="D256" s="135"/>
    </row>
    <row r="257" spans="2:4" ht="13.8" x14ac:dyDescent="0.2">
      <c r="B257" s="42"/>
      <c r="C257" s="42"/>
      <c r="D257" s="135"/>
    </row>
    <row r="258" spans="2:4" ht="13.8" x14ac:dyDescent="0.2">
      <c r="B258" s="42"/>
      <c r="C258" s="42"/>
      <c r="D258" s="135"/>
    </row>
    <row r="259" spans="2:4" ht="13.8" x14ac:dyDescent="0.2">
      <c r="B259" s="42"/>
      <c r="C259" s="42"/>
      <c r="D259" s="135"/>
    </row>
    <row r="260" spans="2:4" ht="13.8" x14ac:dyDescent="0.2">
      <c r="B260" s="42"/>
      <c r="C260" s="42"/>
      <c r="D260" s="135"/>
    </row>
    <row r="261" spans="2:4" ht="13.8" x14ac:dyDescent="0.2">
      <c r="B261" s="42"/>
      <c r="C261" s="42"/>
      <c r="D261" s="135"/>
    </row>
    <row r="262" spans="2:4" ht="13.8" x14ac:dyDescent="0.2">
      <c r="B262" s="42"/>
      <c r="C262" s="42"/>
      <c r="D262" s="135"/>
    </row>
    <row r="263" spans="2:4" ht="13.8" x14ac:dyDescent="0.2">
      <c r="B263" s="42"/>
      <c r="C263" s="42"/>
      <c r="D263" s="135"/>
    </row>
    <row r="264" spans="2:4" ht="13.8" x14ac:dyDescent="0.2">
      <c r="B264" s="42"/>
      <c r="C264" s="42"/>
      <c r="D264" s="135"/>
    </row>
    <row r="265" spans="2:4" ht="13.8" x14ac:dyDescent="0.2">
      <c r="B265" s="42"/>
      <c r="C265" s="42"/>
      <c r="D265" s="135"/>
    </row>
    <row r="266" spans="2:4" ht="13.8" x14ac:dyDescent="0.2">
      <c r="B266" s="42"/>
      <c r="C266" s="42"/>
      <c r="D266" s="135"/>
    </row>
    <row r="267" spans="2:4" ht="13.8" x14ac:dyDescent="0.2">
      <c r="B267" s="42"/>
      <c r="C267" s="42"/>
      <c r="D267" s="135"/>
    </row>
    <row r="268" spans="2:4" ht="13.8" x14ac:dyDescent="0.2">
      <c r="B268" s="42"/>
      <c r="C268" s="42"/>
      <c r="D268" s="135"/>
    </row>
    <row r="269" spans="2:4" ht="13.8" x14ac:dyDescent="0.2">
      <c r="B269" s="42"/>
      <c r="C269" s="42"/>
      <c r="D269" s="135"/>
    </row>
    <row r="270" spans="2:4" ht="13.8" x14ac:dyDescent="0.2">
      <c r="B270" s="42"/>
      <c r="C270" s="42"/>
      <c r="D270" s="135"/>
    </row>
    <row r="271" spans="2:4" ht="13.8" x14ac:dyDescent="0.2">
      <c r="B271" s="42"/>
      <c r="C271" s="42"/>
      <c r="D271" s="135"/>
    </row>
    <row r="272" spans="2:4" ht="13.8" x14ac:dyDescent="0.2">
      <c r="B272" s="42"/>
      <c r="C272" s="42"/>
      <c r="D272" s="135"/>
    </row>
    <row r="273" spans="2:4" ht="13.8" x14ac:dyDescent="0.2">
      <c r="B273" s="42"/>
      <c r="C273" s="42"/>
      <c r="D273" s="135"/>
    </row>
    <row r="274" spans="2:4" ht="13.8" x14ac:dyDescent="0.2">
      <c r="B274" s="42"/>
      <c r="C274" s="42"/>
      <c r="D274" s="135"/>
    </row>
    <row r="275" spans="2:4" ht="13.8" x14ac:dyDescent="0.2">
      <c r="B275" s="42"/>
      <c r="C275" s="42"/>
      <c r="D275" s="135"/>
    </row>
    <row r="276" spans="2:4" ht="13.8" x14ac:dyDescent="0.2">
      <c r="B276" s="42"/>
      <c r="C276" s="42"/>
      <c r="D276" s="135"/>
    </row>
    <row r="277" spans="2:4" ht="13.8" x14ac:dyDescent="0.2">
      <c r="B277" s="42"/>
      <c r="C277" s="42"/>
      <c r="D277" s="135"/>
    </row>
    <row r="278" spans="2:4" ht="13.8" x14ac:dyDescent="0.2">
      <c r="B278" s="42"/>
      <c r="C278" s="42"/>
      <c r="D278" s="135"/>
    </row>
    <row r="279" spans="2:4" ht="13.8" x14ac:dyDescent="0.2">
      <c r="B279" s="42"/>
      <c r="C279" s="42"/>
      <c r="D279" s="135"/>
    </row>
    <row r="280" spans="2:4" ht="13.8" x14ac:dyDescent="0.2">
      <c r="B280" s="42"/>
      <c r="C280" s="42"/>
      <c r="D280" s="135"/>
    </row>
    <row r="281" spans="2:4" ht="13.8" x14ac:dyDescent="0.2">
      <c r="B281" s="42"/>
      <c r="C281" s="42"/>
      <c r="D281" s="135"/>
    </row>
    <row r="282" spans="2:4" ht="13.8" x14ac:dyDescent="0.2">
      <c r="B282" s="42"/>
      <c r="C282" s="42"/>
      <c r="D282" s="135"/>
    </row>
    <row r="283" spans="2:4" ht="13.8" x14ac:dyDescent="0.2">
      <c r="B283" s="42"/>
      <c r="C283" s="42"/>
      <c r="D283" s="135"/>
    </row>
    <row r="284" spans="2:4" ht="13.8" x14ac:dyDescent="0.2">
      <c r="B284" s="42"/>
      <c r="C284" s="42"/>
      <c r="D284" s="135"/>
    </row>
    <row r="285" spans="2:4" ht="13.8" x14ac:dyDescent="0.2">
      <c r="B285" s="42"/>
      <c r="C285" s="42"/>
      <c r="D285" s="135"/>
    </row>
    <row r="286" spans="2:4" ht="13.8" x14ac:dyDescent="0.2">
      <c r="B286" s="42"/>
      <c r="C286" s="42"/>
      <c r="D286" s="135"/>
    </row>
    <row r="287" spans="2:4" ht="13.8" x14ac:dyDescent="0.2">
      <c r="B287" s="42"/>
      <c r="C287" s="42"/>
      <c r="D287" s="135"/>
    </row>
    <row r="288" spans="2:4" ht="13.8" x14ac:dyDescent="0.2">
      <c r="B288" s="42"/>
      <c r="C288" s="42"/>
      <c r="D288" s="135"/>
    </row>
    <row r="289" spans="2:4" ht="13.8" x14ac:dyDescent="0.2">
      <c r="B289" s="42"/>
      <c r="C289" s="42"/>
      <c r="D289" s="135"/>
    </row>
    <row r="290" spans="2:4" ht="13.8" x14ac:dyDescent="0.2">
      <c r="B290" s="42"/>
      <c r="C290" s="42"/>
      <c r="D290" s="135"/>
    </row>
    <row r="291" spans="2:4" ht="13.8" x14ac:dyDescent="0.2">
      <c r="B291" s="42"/>
      <c r="C291" s="42"/>
      <c r="D291" s="135"/>
    </row>
    <row r="292" spans="2:4" ht="13.8" x14ac:dyDescent="0.2">
      <c r="B292" s="42"/>
      <c r="C292" s="42"/>
      <c r="D292" s="135"/>
    </row>
    <row r="293" spans="2:4" ht="13.8" x14ac:dyDescent="0.2">
      <c r="B293" s="42"/>
      <c r="C293" s="42"/>
      <c r="D293" s="135"/>
    </row>
    <row r="294" spans="2:4" ht="13.8" x14ac:dyDescent="0.2">
      <c r="B294" s="42"/>
      <c r="C294" s="42"/>
      <c r="D294" s="135"/>
    </row>
    <row r="295" spans="2:4" ht="13.8" x14ac:dyDescent="0.2">
      <c r="B295" s="42"/>
      <c r="C295" s="42"/>
      <c r="D295" s="135"/>
    </row>
    <row r="296" spans="2:4" ht="13.8" x14ac:dyDescent="0.2">
      <c r="B296" s="42"/>
      <c r="C296" s="42"/>
      <c r="D296" s="135"/>
    </row>
    <row r="297" spans="2:4" ht="13.8" x14ac:dyDescent="0.2">
      <c r="B297" s="42"/>
      <c r="C297" s="42"/>
      <c r="D297" s="135"/>
    </row>
    <row r="298" spans="2:4" ht="13.8" x14ac:dyDescent="0.2">
      <c r="B298" s="42"/>
      <c r="C298" s="42"/>
      <c r="D298" s="135"/>
    </row>
    <row r="299" spans="2:4" ht="13.8" x14ac:dyDescent="0.2">
      <c r="B299" s="42"/>
      <c r="C299" s="42"/>
      <c r="D299" s="135"/>
    </row>
    <row r="300" spans="2:4" ht="13.8" x14ac:dyDescent="0.2">
      <c r="B300" s="42"/>
      <c r="C300" s="42"/>
      <c r="D300" s="135"/>
    </row>
    <row r="301" spans="2:4" ht="13.8" x14ac:dyDescent="0.2">
      <c r="B301" s="42"/>
      <c r="C301" s="42"/>
      <c r="D301" s="135"/>
    </row>
    <row r="302" spans="2:4" ht="13.8" x14ac:dyDescent="0.2">
      <c r="B302" s="42"/>
      <c r="C302" s="42"/>
      <c r="D302" s="135"/>
    </row>
    <row r="303" spans="2:4" ht="13.8" x14ac:dyDescent="0.2">
      <c r="B303" s="42"/>
      <c r="C303" s="42"/>
      <c r="D303" s="135"/>
    </row>
    <row r="304" spans="2:4" ht="13.8" x14ac:dyDescent="0.2">
      <c r="B304" s="42"/>
      <c r="C304" s="42"/>
      <c r="D304" s="135"/>
    </row>
    <row r="305" spans="2:4" ht="13.8" x14ac:dyDescent="0.2">
      <c r="B305" s="42"/>
      <c r="C305" s="42"/>
      <c r="D305" s="135"/>
    </row>
    <row r="306" spans="2:4" ht="13.8" x14ac:dyDescent="0.2">
      <c r="B306" s="42"/>
      <c r="C306" s="42"/>
      <c r="D306" s="135"/>
    </row>
    <row r="307" spans="2:4" ht="13.8" x14ac:dyDescent="0.2">
      <c r="B307" s="42"/>
      <c r="C307" s="42"/>
      <c r="D307" s="135"/>
    </row>
    <row r="308" spans="2:4" ht="13.8" x14ac:dyDescent="0.2">
      <c r="B308" s="42"/>
      <c r="C308" s="42"/>
      <c r="D308" s="135"/>
    </row>
    <row r="309" spans="2:4" ht="13.8" x14ac:dyDescent="0.2">
      <c r="B309" s="42"/>
      <c r="C309" s="42"/>
      <c r="D309" s="135"/>
    </row>
    <row r="310" spans="2:4" ht="13.8" x14ac:dyDescent="0.2">
      <c r="B310" s="42"/>
      <c r="C310" s="42"/>
      <c r="D310" s="135"/>
    </row>
    <row r="311" spans="2:4" ht="13.8" x14ac:dyDescent="0.2">
      <c r="B311" s="42"/>
      <c r="C311" s="42"/>
      <c r="D311" s="135"/>
    </row>
    <row r="312" spans="2:4" ht="13.8" x14ac:dyDescent="0.2">
      <c r="B312" s="42"/>
      <c r="C312" s="42"/>
      <c r="D312" s="135"/>
    </row>
    <row r="313" spans="2:4" ht="13.8" x14ac:dyDescent="0.2">
      <c r="B313" s="42"/>
      <c r="C313" s="42"/>
      <c r="D313" s="135"/>
    </row>
    <row r="314" spans="2:4" ht="13.8" x14ac:dyDescent="0.2">
      <c r="B314" s="42"/>
      <c r="C314" s="42"/>
      <c r="D314" s="135"/>
    </row>
    <row r="315" spans="2:4" ht="13.8" x14ac:dyDescent="0.2">
      <c r="B315" s="42"/>
      <c r="C315" s="42"/>
      <c r="D315" s="135"/>
    </row>
    <row r="316" spans="2:4" ht="13.8" x14ac:dyDescent="0.2">
      <c r="B316" s="42"/>
      <c r="C316" s="42"/>
      <c r="D316" s="135"/>
    </row>
    <row r="317" spans="2:4" ht="13.8" x14ac:dyDescent="0.2">
      <c r="B317" s="42"/>
      <c r="C317" s="42"/>
      <c r="D317" s="135"/>
    </row>
    <row r="318" spans="2:4" ht="13.8" x14ac:dyDescent="0.2">
      <c r="B318" s="42"/>
      <c r="C318" s="42"/>
      <c r="D318" s="135"/>
    </row>
    <row r="319" spans="2:4" ht="13.8" x14ac:dyDescent="0.2">
      <c r="B319" s="42"/>
      <c r="C319" s="42"/>
      <c r="D319" s="135"/>
    </row>
    <row r="320" spans="2:4" ht="13.8" x14ac:dyDescent="0.2">
      <c r="B320" s="42"/>
      <c r="C320" s="42"/>
      <c r="D320" s="135"/>
    </row>
    <row r="321" spans="2:4" ht="13.8" x14ac:dyDescent="0.2">
      <c r="B321" s="42"/>
      <c r="C321" s="42"/>
      <c r="D321" s="135"/>
    </row>
    <row r="322" spans="2:4" ht="13.8" x14ac:dyDescent="0.2">
      <c r="B322" s="42"/>
      <c r="C322" s="42"/>
      <c r="D322" s="135"/>
    </row>
    <row r="323" spans="2:4" ht="13.8" x14ac:dyDescent="0.2">
      <c r="B323" s="42"/>
      <c r="C323" s="42"/>
      <c r="D323" s="135"/>
    </row>
    <row r="324" spans="2:4" ht="13.8" x14ac:dyDescent="0.2">
      <c r="B324" s="42"/>
      <c r="C324" s="42"/>
      <c r="D324" s="135"/>
    </row>
    <row r="325" spans="2:4" ht="13.8" x14ac:dyDescent="0.2">
      <c r="B325" s="42"/>
      <c r="C325" s="42"/>
      <c r="D325" s="135"/>
    </row>
    <row r="326" spans="2:4" ht="13.8" x14ac:dyDescent="0.2">
      <c r="B326" s="42"/>
      <c r="C326" s="42"/>
      <c r="D326" s="135"/>
    </row>
    <row r="327" spans="2:4" ht="13.8" x14ac:dyDescent="0.2">
      <c r="B327" s="42"/>
      <c r="C327" s="42"/>
      <c r="D327" s="135"/>
    </row>
    <row r="328" spans="2:4" ht="13.8" x14ac:dyDescent="0.2">
      <c r="B328" s="42"/>
      <c r="C328" s="42"/>
      <c r="D328" s="135"/>
    </row>
    <row r="329" spans="2:4" ht="13.8" x14ac:dyDescent="0.2">
      <c r="B329" s="42"/>
      <c r="C329" s="42"/>
      <c r="D329" s="135"/>
    </row>
    <row r="330" spans="2:4" ht="13.8" x14ac:dyDescent="0.2">
      <c r="B330" s="42"/>
      <c r="C330" s="42"/>
      <c r="D330" s="135"/>
    </row>
    <row r="331" spans="2:4" ht="13.8" x14ac:dyDescent="0.2">
      <c r="B331" s="42"/>
      <c r="C331" s="42"/>
      <c r="D331" s="135"/>
    </row>
    <row r="332" spans="2:4" ht="13.8" x14ac:dyDescent="0.2">
      <c r="B332" s="42"/>
      <c r="C332" s="42"/>
      <c r="D332" s="135"/>
    </row>
    <row r="333" spans="2:4" ht="13.8" x14ac:dyDescent="0.2">
      <c r="B333" s="42"/>
      <c r="C333" s="42"/>
      <c r="D333" s="135"/>
    </row>
    <row r="334" spans="2:4" ht="13.8" x14ac:dyDescent="0.2">
      <c r="B334" s="42"/>
      <c r="C334" s="42"/>
      <c r="D334" s="135"/>
    </row>
    <row r="335" spans="2:4" ht="13.8" x14ac:dyDescent="0.2">
      <c r="B335" s="42"/>
      <c r="C335" s="42"/>
      <c r="D335" s="135"/>
    </row>
    <row r="336" spans="2:4" ht="13.8" x14ac:dyDescent="0.2">
      <c r="B336" s="42"/>
      <c r="C336" s="42"/>
      <c r="D336" s="135"/>
    </row>
    <row r="337" spans="2:4" ht="13.8" x14ac:dyDescent="0.2">
      <c r="B337" s="42"/>
      <c r="C337" s="42"/>
      <c r="D337" s="135"/>
    </row>
    <row r="338" spans="2:4" ht="13.8" x14ac:dyDescent="0.2">
      <c r="B338" s="42"/>
      <c r="C338" s="42"/>
      <c r="D338" s="135"/>
    </row>
    <row r="339" spans="2:4" ht="13.8" x14ac:dyDescent="0.2">
      <c r="B339" s="42"/>
      <c r="C339" s="42"/>
      <c r="D339" s="135"/>
    </row>
    <row r="340" spans="2:4" ht="13.8" x14ac:dyDescent="0.2">
      <c r="B340" s="42"/>
      <c r="C340" s="42"/>
      <c r="D340" s="135"/>
    </row>
    <row r="341" spans="2:4" ht="13.8" x14ac:dyDescent="0.2">
      <c r="B341" s="42"/>
      <c r="C341" s="42"/>
      <c r="D341" s="135"/>
    </row>
    <row r="342" spans="2:4" ht="13.8" x14ac:dyDescent="0.2">
      <c r="B342" s="42"/>
      <c r="C342" s="42"/>
      <c r="D342" s="135"/>
    </row>
    <row r="343" spans="2:4" ht="13.8" x14ac:dyDescent="0.2">
      <c r="B343" s="42"/>
      <c r="C343" s="42"/>
      <c r="D343" s="135"/>
    </row>
    <row r="344" spans="2:4" ht="13.8" x14ac:dyDescent="0.2">
      <c r="B344" s="42"/>
      <c r="C344" s="42"/>
      <c r="D344" s="135"/>
    </row>
    <row r="345" spans="2:4" ht="13.8" x14ac:dyDescent="0.2">
      <c r="B345" s="42"/>
      <c r="C345" s="42"/>
      <c r="D345" s="135"/>
    </row>
    <row r="346" spans="2:4" ht="13.8" x14ac:dyDescent="0.2">
      <c r="B346" s="42"/>
      <c r="C346" s="42"/>
      <c r="D346" s="135"/>
    </row>
    <row r="347" spans="2:4" ht="13.8" x14ac:dyDescent="0.2">
      <c r="B347" s="42"/>
      <c r="C347" s="42"/>
      <c r="D347" s="135"/>
    </row>
    <row r="348" spans="2:4" ht="13.8" x14ac:dyDescent="0.2">
      <c r="B348" s="42"/>
      <c r="C348" s="42"/>
      <c r="D348" s="135"/>
    </row>
    <row r="349" spans="2:4" ht="13.8" x14ac:dyDescent="0.2">
      <c r="B349" s="42"/>
      <c r="C349" s="42"/>
      <c r="D349" s="135"/>
    </row>
    <row r="350" spans="2:4" ht="13.8" x14ac:dyDescent="0.2">
      <c r="B350" s="42"/>
      <c r="C350" s="42"/>
      <c r="D350" s="135"/>
    </row>
    <row r="351" spans="2:4" ht="13.8" x14ac:dyDescent="0.2">
      <c r="B351" s="42"/>
      <c r="C351" s="42"/>
      <c r="D351" s="135"/>
    </row>
    <row r="352" spans="2:4" ht="13.8" x14ac:dyDescent="0.2">
      <c r="B352" s="42"/>
      <c r="C352" s="42"/>
      <c r="D352" s="135"/>
    </row>
    <row r="353" spans="2:4" ht="13.8" x14ac:dyDescent="0.2">
      <c r="B353" s="42"/>
      <c r="C353" s="42"/>
      <c r="D353" s="135"/>
    </row>
    <row r="354" spans="2:4" ht="13.8" x14ac:dyDescent="0.2">
      <c r="B354" s="42"/>
      <c r="C354" s="42"/>
      <c r="D354" s="135"/>
    </row>
    <row r="355" spans="2:4" ht="13.8" x14ac:dyDescent="0.2">
      <c r="B355" s="42"/>
      <c r="C355" s="42"/>
      <c r="D355" s="135"/>
    </row>
    <row r="356" spans="2:4" ht="13.8" x14ac:dyDescent="0.2">
      <c r="B356" s="42"/>
      <c r="C356" s="42"/>
      <c r="D356" s="135"/>
    </row>
    <row r="357" spans="2:4" ht="13.8" x14ac:dyDescent="0.2">
      <c r="B357" s="42"/>
      <c r="C357" s="42"/>
      <c r="D357" s="135"/>
    </row>
    <row r="358" spans="2:4" ht="13.8" x14ac:dyDescent="0.2">
      <c r="B358" s="42"/>
      <c r="C358" s="42"/>
      <c r="D358" s="135"/>
    </row>
    <row r="359" spans="2:4" ht="13.8" x14ac:dyDescent="0.2">
      <c r="B359" s="42"/>
      <c r="C359" s="42"/>
      <c r="D359" s="135"/>
    </row>
    <row r="360" spans="2:4" ht="13.8" x14ac:dyDescent="0.2">
      <c r="B360" s="42"/>
      <c r="C360" s="42"/>
      <c r="D360" s="135"/>
    </row>
    <row r="361" spans="2:4" ht="13.8" x14ac:dyDescent="0.2">
      <c r="B361" s="42"/>
      <c r="C361" s="42"/>
      <c r="D361" s="135"/>
    </row>
    <row r="362" spans="2:4" ht="13.8" x14ac:dyDescent="0.2">
      <c r="B362" s="42"/>
      <c r="C362" s="42"/>
      <c r="D362" s="135"/>
    </row>
    <row r="363" spans="2:4" ht="13.8" x14ac:dyDescent="0.2">
      <c r="B363" s="42"/>
      <c r="C363" s="42"/>
      <c r="D363" s="135"/>
    </row>
    <row r="364" spans="2:4" ht="13.8" x14ac:dyDescent="0.2">
      <c r="B364" s="42"/>
      <c r="C364" s="42"/>
      <c r="D364" s="135"/>
    </row>
    <row r="365" spans="2:4" ht="13.8" x14ac:dyDescent="0.2">
      <c r="B365" s="42"/>
      <c r="C365" s="42"/>
      <c r="D365" s="135"/>
    </row>
    <row r="366" spans="2:4" ht="13.8" x14ac:dyDescent="0.2">
      <c r="B366" s="42"/>
      <c r="C366" s="42"/>
      <c r="D366" s="135"/>
    </row>
    <row r="367" spans="2:4" ht="13.8" x14ac:dyDescent="0.2">
      <c r="B367" s="42"/>
      <c r="C367" s="42"/>
      <c r="D367" s="135"/>
    </row>
    <row r="368" spans="2:4" ht="13.8" x14ac:dyDescent="0.2">
      <c r="B368" s="42"/>
      <c r="C368" s="42"/>
      <c r="D368" s="135"/>
    </row>
    <row r="369" spans="2:4" ht="13.8" x14ac:dyDescent="0.2">
      <c r="B369" s="42"/>
      <c r="C369" s="42"/>
      <c r="D369" s="135"/>
    </row>
    <row r="370" spans="2:4" ht="13.8" x14ac:dyDescent="0.2">
      <c r="B370" s="42"/>
      <c r="C370" s="42"/>
      <c r="D370" s="135"/>
    </row>
    <row r="371" spans="2:4" ht="13.8" x14ac:dyDescent="0.2">
      <c r="B371" s="42"/>
      <c r="C371" s="42"/>
      <c r="D371" s="135"/>
    </row>
    <row r="372" spans="2:4" ht="13.8" x14ac:dyDescent="0.2">
      <c r="B372" s="42"/>
      <c r="C372" s="42"/>
      <c r="D372" s="135"/>
    </row>
    <row r="373" spans="2:4" ht="13.8" x14ac:dyDescent="0.2">
      <c r="B373" s="42"/>
      <c r="C373" s="42"/>
      <c r="D373" s="135"/>
    </row>
    <row r="374" spans="2:4" ht="13.8" x14ac:dyDescent="0.2">
      <c r="B374" s="42"/>
      <c r="C374" s="42"/>
      <c r="D374" s="135"/>
    </row>
    <row r="375" spans="2:4" ht="13.8" x14ac:dyDescent="0.2">
      <c r="B375" s="42"/>
      <c r="C375" s="42"/>
      <c r="D375" s="135"/>
    </row>
    <row r="376" spans="2:4" ht="13.8" x14ac:dyDescent="0.2">
      <c r="B376" s="42"/>
      <c r="C376" s="42"/>
      <c r="D376" s="135"/>
    </row>
    <row r="377" spans="2:4" ht="13.8" x14ac:dyDescent="0.2">
      <c r="B377" s="42"/>
      <c r="C377" s="42"/>
      <c r="D377" s="135"/>
    </row>
    <row r="378" spans="2:4" ht="13.8" x14ac:dyDescent="0.2">
      <c r="B378" s="42"/>
      <c r="C378" s="42"/>
      <c r="D378" s="135"/>
    </row>
    <row r="379" spans="2:4" ht="13.8" x14ac:dyDescent="0.2">
      <c r="B379" s="42"/>
      <c r="C379" s="42"/>
      <c r="D379" s="135"/>
    </row>
    <row r="380" spans="2:4" ht="13.8" x14ac:dyDescent="0.2">
      <c r="B380" s="42"/>
      <c r="C380" s="42"/>
      <c r="D380" s="135"/>
    </row>
    <row r="381" spans="2:4" ht="13.8" x14ac:dyDescent="0.2">
      <c r="B381" s="42"/>
      <c r="C381" s="42"/>
      <c r="D381" s="135"/>
    </row>
    <row r="382" spans="2:4" ht="13.8" x14ac:dyDescent="0.2">
      <c r="B382" s="42"/>
      <c r="C382" s="42"/>
      <c r="D382" s="135"/>
    </row>
    <row r="383" spans="2:4" ht="13.8" x14ac:dyDescent="0.2">
      <c r="B383" s="42"/>
      <c r="C383" s="42"/>
      <c r="D383" s="135"/>
    </row>
    <row r="384" spans="2:4" ht="13.8" x14ac:dyDescent="0.2">
      <c r="B384" s="42"/>
      <c r="C384" s="42"/>
      <c r="D384" s="135"/>
    </row>
    <row r="385" spans="2:4" ht="13.8" x14ac:dyDescent="0.2">
      <c r="B385" s="42"/>
      <c r="C385" s="42"/>
      <c r="D385" s="135"/>
    </row>
    <row r="386" spans="2:4" ht="13.8" x14ac:dyDescent="0.2">
      <c r="B386" s="42"/>
      <c r="C386" s="42"/>
      <c r="D386" s="135"/>
    </row>
    <row r="387" spans="2:4" ht="13.8" x14ac:dyDescent="0.2">
      <c r="B387" s="42"/>
      <c r="C387" s="42"/>
      <c r="D387" s="135"/>
    </row>
    <row r="388" spans="2:4" ht="13.8" x14ac:dyDescent="0.2">
      <c r="B388" s="42"/>
      <c r="C388" s="42"/>
      <c r="D388" s="135"/>
    </row>
    <row r="389" spans="2:4" ht="13.8" x14ac:dyDescent="0.2">
      <c r="B389" s="42"/>
      <c r="C389" s="42"/>
      <c r="D389" s="135"/>
    </row>
    <row r="390" spans="2:4" ht="13.8" x14ac:dyDescent="0.2">
      <c r="B390" s="42"/>
      <c r="C390" s="42"/>
      <c r="D390" s="135"/>
    </row>
    <row r="391" spans="2:4" ht="13.8" x14ac:dyDescent="0.2">
      <c r="B391" s="42"/>
      <c r="C391" s="42"/>
      <c r="D391" s="135"/>
    </row>
    <row r="392" spans="2:4" ht="13.8" x14ac:dyDescent="0.2">
      <c r="B392" s="42"/>
      <c r="C392" s="42"/>
      <c r="D392" s="135"/>
    </row>
    <row r="393" spans="2:4" ht="13.8" x14ac:dyDescent="0.2">
      <c r="B393" s="42"/>
      <c r="C393" s="42"/>
      <c r="D393" s="135"/>
    </row>
    <row r="394" spans="2:4" ht="13.8" x14ac:dyDescent="0.2">
      <c r="B394" s="42"/>
      <c r="C394" s="42"/>
      <c r="D394" s="135"/>
    </row>
    <row r="395" spans="2:4" ht="13.8" x14ac:dyDescent="0.2">
      <c r="B395" s="42"/>
      <c r="C395" s="42"/>
      <c r="D395" s="135"/>
    </row>
    <row r="396" spans="2:4" ht="13.8" x14ac:dyDescent="0.2">
      <c r="B396" s="42"/>
      <c r="C396" s="42"/>
      <c r="D396" s="135"/>
    </row>
    <row r="397" spans="2:4" ht="13.8" x14ac:dyDescent="0.2">
      <c r="B397" s="42"/>
      <c r="C397" s="42"/>
      <c r="D397" s="135"/>
    </row>
    <row r="398" spans="2:4" ht="13.8" x14ac:dyDescent="0.2">
      <c r="B398" s="42"/>
      <c r="C398" s="42"/>
      <c r="D398" s="135"/>
    </row>
    <row r="399" spans="2:4" ht="13.8" x14ac:dyDescent="0.2">
      <c r="B399" s="42"/>
      <c r="C399" s="42"/>
      <c r="D399" s="135"/>
    </row>
    <row r="400" spans="2:4" ht="13.8" x14ac:dyDescent="0.2">
      <c r="B400" s="42"/>
      <c r="C400" s="42"/>
      <c r="D400" s="135"/>
    </row>
    <row r="401" spans="2:4" ht="13.8" x14ac:dyDescent="0.2">
      <c r="B401" s="42"/>
      <c r="C401" s="42"/>
      <c r="D401" s="135"/>
    </row>
    <row r="402" spans="2:4" ht="13.8" x14ac:dyDescent="0.2">
      <c r="B402" s="42"/>
      <c r="C402" s="42"/>
      <c r="D402" s="135"/>
    </row>
    <row r="403" spans="2:4" ht="13.8" x14ac:dyDescent="0.2">
      <c r="B403" s="42"/>
      <c r="C403" s="42"/>
      <c r="D403" s="135"/>
    </row>
    <row r="404" spans="2:4" ht="13.8" x14ac:dyDescent="0.2">
      <c r="B404" s="42"/>
      <c r="C404" s="42"/>
      <c r="D404" s="135"/>
    </row>
    <row r="405" spans="2:4" ht="13.8" x14ac:dyDescent="0.2">
      <c r="B405" s="42"/>
      <c r="C405" s="42"/>
      <c r="D405" s="135"/>
    </row>
    <row r="406" spans="2:4" ht="13.8" x14ac:dyDescent="0.2">
      <c r="B406" s="42"/>
      <c r="C406" s="42"/>
      <c r="D406" s="135"/>
    </row>
    <row r="407" spans="2:4" ht="13.8" x14ac:dyDescent="0.2">
      <c r="B407" s="42"/>
      <c r="C407" s="42"/>
      <c r="D407" s="135"/>
    </row>
    <row r="408" spans="2:4" ht="13.8" x14ac:dyDescent="0.2">
      <c r="B408" s="42"/>
      <c r="C408" s="42"/>
      <c r="D408" s="135"/>
    </row>
    <row r="409" spans="2:4" ht="13.8" x14ac:dyDescent="0.2">
      <c r="B409" s="42"/>
      <c r="C409" s="42"/>
      <c r="D409" s="135"/>
    </row>
    <row r="410" spans="2:4" ht="13.8" x14ac:dyDescent="0.2">
      <c r="B410" s="42"/>
      <c r="C410" s="42"/>
      <c r="D410" s="135"/>
    </row>
    <row r="411" spans="2:4" ht="13.8" x14ac:dyDescent="0.2">
      <c r="B411" s="42"/>
      <c r="C411" s="42"/>
      <c r="D411" s="135"/>
    </row>
    <row r="412" spans="2:4" ht="13.8" x14ac:dyDescent="0.2">
      <c r="B412" s="42"/>
      <c r="C412" s="42"/>
      <c r="D412" s="135"/>
    </row>
    <row r="413" spans="2:4" ht="13.8" x14ac:dyDescent="0.2">
      <c r="B413" s="42"/>
      <c r="C413" s="42"/>
      <c r="D413" s="135"/>
    </row>
    <row r="414" spans="2:4" ht="13.8" x14ac:dyDescent="0.2">
      <c r="B414" s="42"/>
      <c r="C414" s="42"/>
      <c r="D414" s="135"/>
    </row>
    <row r="415" spans="2:4" ht="13.8" x14ac:dyDescent="0.2">
      <c r="B415" s="42"/>
      <c r="C415" s="42"/>
      <c r="D415" s="135"/>
    </row>
    <row r="416" spans="2:4" ht="13.8" x14ac:dyDescent="0.2">
      <c r="B416" s="42"/>
      <c r="C416" s="42"/>
      <c r="D416" s="135"/>
    </row>
    <row r="417" spans="2:4" ht="13.8" x14ac:dyDescent="0.2">
      <c r="B417" s="42"/>
      <c r="C417" s="42"/>
      <c r="D417" s="135"/>
    </row>
    <row r="418" spans="2:4" ht="13.8" x14ac:dyDescent="0.2">
      <c r="B418" s="42"/>
      <c r="C418" s="42"/>
      <c r="D418" s="135"/>
    </row>
    <row r="419" spans="2:4" ht="13.8" x14ac:dyDescent="0.2">
      <c r="B419" s="42"/>
      <c r="C419" s="42"/>
      <c r="D419" s="135"/>
    </row>
    <row r="420" spans="2:4" ht="13.8" x14ac:dyDescent="0.2">
      <c r="B420" s="42"/>
      <c r="C420" s="42"/>
      <c r="D420" s="135"/>
    </row>
    <row r="421" spans="2:4" ht="13.8" x14ac:dyDescent="0.2">
      <c r="B421" s="42"/>
      <c r="C421" s="42"/>
      <c r="D421" s="135"/>
    </row>
    <row r="422" spans="2:4" ht="13.8" x14ac:dyDescent="0.2">
      <c r="B422" s="42"/>
      <c r="C422" s="42"/>
      <c r="D422" s="135"/>
    </row>
    <row r="423" spans="2:4" ht="13.8" x14ac:dyDescent="0.2">
      <c r="B423" s="42"/>
      <c r="C423" s="42"/>
      <c r="D423" s="135"/>
    </row>
    <row r="424" spans="2:4" ht="13.8" x14ac:dyDescent="0.2">
      <c r="B424" s="42"/>
      <c r="C424" s="42"/>
      <c r="D424" s="135"/>
    </row>
    <row r="425" spans="2:4" ht="13.8" x14ac:dyDescent="0.2">
      <c r="B425" s="42"/>
      <c r="C425" s="42"/>
      <c r="D425" s="135"/>
    </row>
    <row r="426" spans="2:4" ht="13.8" x14ac:dyDescent="0.2">
      <c r="B426" s="42"/>
      <c r="C426" s="42"/>
      <c r="D426" s="135"/>
    </row>
    <row r="427" spans="2:4" ht="13.8" x14ac:dyDescent="0.2">
      <c r="B427" s="42"/>
      <c r="C427" s="42"/>
      <c r="D427" s="135"/>
    </row>
    <row r="428" spans="2:4" ht="13.8" x14ac:dyDescent="0.2">
      <c r="B428" s="42"/>
      <c r="C428" s="42"/>
      <c r="D428" s="135"/>
    </row>
    <row r="429" spans="2:4" ht="13.8" x14ac:dyDescent="0.2">
      <c r="B429" s="42"/>
      <c r="C429" s="42"/>
      <c r="D429" s="135"/>
    </row>
    <row r="430" spans="2:4" ht="13.8" x14ac:dyDescent="0.2">
      <c r="B430" s="42"/>
      <c r="C430" s="42"/>
      <c r="D430" s="135"/>
    </row>
    <row r="431" spans="2:4" ht="13.8" x14ac:dyDescent="0.2">
      <c r="B431" s="42"/>
      <c r="C431" s="42"/>
      <c r="D431" s="135"/>
    </row>
    <row r="432" spans="2:4" ht="13.8" x14ac:dyDescent="0.2">
      <c r="B432" s="42"/>
      <c r="C432" s="42"/>
      <c r="D432" s="135"/>
    </row>
    <row r="433" spans="2:4" ht="13.8" x14ac:dyDescent="0.2">
      <c r="B433" s="42"/>
      <c r="C433" s="42"/>
      <c r="D433" s="135"/>
    </row>
    <row r="434" spans="2:4" ht="13.8" x14ac:dyDescent="0.2">
      <c r="B434" s="42"/>
      <c r="C434" s="42"/>
      <c r="D434" s="135"/>
    </row>
    <row r="435" spans="2:4" ht="13.8" x14ac:dyDescent="0.2">
      <c r="B435" s="42"/>
      <c r="C435" s="42"/>
      <c r="D435" s="135"/>
    </row>
    <row r="436" spans="2:4" ht="13.8" x14ac:dyDescent="0.2">
      <c r="B436" s="42"/>
      <c r="C436" s="42"/>
      <c r="D436" s="135"/>
    </row>
    <row r="437" spans="2:4" ht="13.8" x14ac:dyDescent="0.2">
      <c r="B437" s="42"/>
      <c r="C437" s="42"/>
      <c r="D437" s="135"/>
    </row>
    <row r="438" spans="2:4" ht="13.8" x14ac:dyDescent="0.2">
      <c r="B438" s="42"/>
      <c r="C438" s="42"/>
      <c r="D438" s="135"/>
    </row>
    <row r="439" spans="2:4" ht="13.8" x14ac:dyDescent="0.2">
      <c r="B439" s="42"/>
      <c r="C439" s="42"/>
      <c r="D439" s="135"/>
    </row>
    <row r="440" spans="2:4" ht="13.8" x14ac:dyDescent="0.2">
      <c r="B440" s="42"/>
      <c r="C440" s="42"/>
      <c r="D440" s="135"/>
    </row>
    <row r="441" spans="2:4" ht="13.8" x14ac:dyDescent="0.2">
      <c r="B441" s="42"/>
      <c r="C441" s="42"/>
      <c r="D441" s="135"/>
    </row>
    <row r="442" spans="2:4" ht="13.8" x14ac:dyDescent="0.2">
      <c r="B442" s="42"/>
      <c r="C442" s="42"/>
      <c r="D442" s="135"/>
    </row>
    <row r="443" spans="2:4" ht="13.8" x14ac:dyDescent="0.2">
      <c r="B443" s="42"/>
      <c r="C443" s="42"/>
      <c r="D443" s="135"/>
    </row>
    <row r="444" spans="2:4" ht="13.8" x14ac:dyDescent="0.2">
      <c r="B444" s="42"/>
      <c r="C444" s="42"/>
      <c r="D444" s="135"/>
    </row>
    <row r="445" spans="2:4" ht="13.8" x14ac:dyDescent="0.2">
      <c r="B445" s="42"/>
      <c r="C445" s="42"/>
      <c r="D445" s="135"/>
    </row>
    <row r="446" spans="2:4" ht="13.8" x14ac:dyDescent="0.2">
      <c r="B446" s="42"/>
      <c r="C446" s="42"/>
      <c r="D446" s="135"/>
    </row>
    <row r="447" spans="2:4" ht="13.8" x14ac:dyDescent="0.2">
      <c r="B447" s="42"/>
      <c r="C447" s="42"/>
      <c r="D447" s="135"/>
    </row>
    <row r="448" spans="2:4" ht="13.8" x14ac:dyDescent="0.2">
      <c r="B448" s="42"/>
      <c r="C448" s="42"/>
      <c r="D448" s="135"/>
    </row>
    <row r="449" spans="2:4" ht="13.8" x14ac:dyDescent="0.2">
      <c r="B449" s="42"/>
      <c r="C449" s="42"/>
      <c r="D449" s="135"/>
    </row>
    <row r="450" spans="2:4" ht="13.8" x14ac:dyDescent="0.2">
      <c r="B450" s="42"/>
      <c r="C450" s="42"/>
      <c r="D450" s="135"/>
    </row>
    <row r="451" spans="2:4" ht="13.8" x14ac:dyDescent="0.2">
      <c r="B451" s="42"/>
      <c r="C451" s="42"/>
      <c r="D451" s="135"/>
    </row>
    <row r="452" spans="2:4" ht="13.8" x14ac:dyDescent="0.2">
      <c r="B452" s="42"/>
      <c r="C452" s="42"/>
      <c r="D452" s="135"/>
    </row>
    <row r="453" spans="2:4" ht="13.8" x14ac:dyDescent="0.2">
      <c r="B453" s="42"/>
      <c r="C453" s="42"/>
      <c r="D453" s="135"/>
    </row>
    <row r="454" spans="2:4" ht="13.8" x14ac:dyDescent="0.2">
      <c r="B454" s="42"/>
      <c r="C454" s="42"/>
      <c r="D454" s="135"/>
    </row>
    <row r="455" spans="2:4" ht="13.8" x14ac:dyDescent="0.2">
      <c r="B455" s="42"/>
      <c r="C455" s="42"/>
      <c r="D455" s="135"/>
    </row>
    <row r="456" spans="2:4" ht="13.8" x14ac:dyDescent="0.2">
      <c r="B456" s="42"/>
      <c r="C456" s="42"/>
      <c r="D456" s="135"/>
    </row>
    <row r="457" spans="2:4" ht="13.8" x14ac:dyDescent="0.2">
      <c r="B457" s="42"/>
      <c r="C457" s="42"/>
      <c r="D457" s="135"/>
    </row>
    <row r="458" spans="2:4" ht="13.8" x14ac:dyDescent="0.2">
      <c r="B458" s="42"/>
      <c r="C458" s="42"/>
      <c r="D458" s="135"/>
    </row>
    <row r="459" spans="2:4" ht="13.8" x14ac:dyDescent="0.2">
      <c r="B459" s="42"/>
      <c r="C459" s="42"/>
      <c r="D459" s="135"/>
    </row>
    <row r="460" spans="2:4" ht="13.8" x14ac:dyDescent="0.2">
      <c r="B460" s="42"/>
      <c r="C460" s="42"/>
      <c r="D460" s="135"/>
    </row>
    <row r="461" spans="2:4" ht="13.8" x14ac:dyDescent="0.2">
      <c r="B461" s="42"/>
      <c r="C461" s="42"/>
      <c r="D461" s="135"/>
    </row>
    <row r="462" spans="2:4" ht="13.8" x14ac:dyDescent="0.2">
      <c r="B462" s="42"/>
      <c r="C462" s="42"/>
      <c r="D462" s="135"/>
    </row>
    <row r="463" spans="2:4" ht="13.8" x14ac:dyDescent="0.2">
      <c r="B463" s="42"/>
      <c r="C463" s="42"/>
      <c r="D463" s="135"/>
    </row>
    <row r="464" spans="2:4" ht="13.8" x14ac:dyDescent="0.2">
      <c r="B464" s="42"/>
      <c r="C464" s="42"/>
      <c r="D464" s="135"/>
    </row>
    <row r="465" spans="2:4" ht="13.8" x14ac:dyDescent="0.2">
      <c r="B465" s="42"/>
      <c r="C465" s="42"/>
      <c r="D465" s="135"/>
    </row>
    <row r="466" spans="2:4" ht="13.8" x14ac:dyDescent="0.2">
      <c r="B466" s="42"/>
      <c r="C466" s="42"/>
      <c r="D466" s="135"/>
    </row>
    <row r="467" spans="2:4" ht="13.8" x14ac:dyDescent="0.2">
      <c r="B467" s="42"/>
      <c r="C467" s="42"/>
      <c r="D467" s="135"/>
    </row>
    <row r="468" spans="2:4" ht="13.8" x14ac:dyDescent="0.2">
      <c r="B468" s="42"/>
      <c r="C468" s="42"/>
      <c r="D468" s="135"/>
    </row>
    <row r="469" spans="2:4" ht="13.8" x14ac:dyDescent="0.2">
      <c r="B469" s="42"/>
      <c r="C469" s="42"/>
      <c r="D469" s="135"/>
    </row>
    <row r="470" spans="2:4" ht="13.8" x14ac:dyDescent="0.2">
      <c r="B470" s="42"/>
      <c r="C470" s="42"/>
      <c r="D470" s="135"/>
    </row>
    <row r="471" spans="2:4" ht="13.8" x14ac:dyDescent="0.2">
      <c r="B471" s="42"/>
      <c r="C471" s="42"/>
      <c r="D471" s="135"/>
    </row>
    <row r="472" spans="2:4" ht="13.8" x14ac:dyDescent="0.2">
      <c r="B472" s="42"/>
      <c r="C472" s="42"/>
      <c r="D472" s="135"/>
    </row>
    <row r="473" spans="2:4" ht="13.8" x14ac:dyDescent="0.2">
      <c r="B473" s="42"/>
      <c r="C473" s="42"/>
      <c r="D473" s="135"/>
    </row>
    <row r="474" spans="2:4" ht="13.8" x14ac:dyDescent="0.2">
      <c r="B474" s="42"/>
      <c r="C474" s="42"/>
      <c r="D474" s="135"/>
    </row>
    <row r="475" spans="2:4" ht="13.8" x14ac:dyDescent="0.2">
      <c r="B475" s="42"/>
      <c r="C475" s="42"/>
      <c r="D475" s="135"/>
    </row>
    <row r="476" spans="2:4" ht="13.8" x14ac:dyDescent="0.2">
      <c r="B476" s="42"/>
      <c r="C476" s="42"/>
      <c r="D476" s="135"/>
    </row>
    <row r="477" spans="2:4" ht="13.8" x14ac:dyDescent="0.2">
      <c r="B477" s="42"/>
      <c r="C477" s="42"/>
      <c r="D477" s="135"/>
    </row>
    <row r="478" spans="2:4" ht="13.8" x14ac:dyDescent="0.2">
      <c r="B478" s="42"/>
      <c r="C478" s="42"/>
      <c r="D478" s="135"/>
    </row>
    <row r="479" spans="2:4" ht="13.8" x14ac:dyDescent="0.2">
      <c r="B479" s="42"/>
      <c r="C479" s="42"/>
      <c r="D479" s="135"/>
    </row>
    <row r="480" spans="2:4" ht="13.8" x14ac:dyDescent="0.2">
      <c r="B480" s="42"/>
      <c r="C480" s="42"/>
      <c r="D480" s="135"/>
    </row>
    <row r="481" spans="2:4" ht="13.8" x14ac:dyDescent="0.2">
      <c r="B481" s="42"/>
      <c r="C481" s="42"/>
      <c r="D481" s="135"/>
    </row>
    <row r="482" spans="2:4" ht="13.8" x14ac:dyDescent="0.2">
      <c r="B482" s="42"/>
      <c r="C482" s="42"/>
      <c r="D482" s="135"/>
    </row>
    <row r="483" spans="2:4" ht="13.8" x14ac:dyDescent="0.2">
      <c r="B483" s="42"/>
      <c r="C483" s="42"/>
      <c r="D483" s="135"/>
    </row>
    <row r="484" spans="2:4" ht="13.8" x14ac:dyDescent="0.2">
      <c r="B484" s="42"/>
      <c r="C484" s="42"/>
      <c r="D484" s="135"/>
    </row>
    <row r="485" spans="2:4" ht="13.8" x14ac:dyDescent="0.2">
      <c r="B485" s="42"/>
      <c r="C485" s="42"/>
      <c r="D485" s="135"/>
    </row>
    <row r="486" spans="2:4" ht="13.8" x14ac:dyDescent="0.2">
      <c r="B486" s="42"/>
      <c r="C486" s="42"/>
      <c r="D486" s="135"/>
    </row>
    <row r="487" spans="2:4" ht="13.8" x14ac:dyDescent="0.2">
      <c r="B487" s="42"/>
      <c r="C487" s="42"/>
      <c r="D487" s="135"/>
    </row>
    <row r="488" spans="2:4" ht="13.8" x14ac:dyDescent="0.2">
      <c r="B488" s="42"/>
      <c r="C488" s="42"/>
      <c r="D488" s="135"/>
    </row>
    <row r="489" spans="2:4" ht="13.8" x14ac:dyDescent="0.2">
      <c r="B489" s="42"/>
      <c r="C489" s="42"/>
      <c r="D489" s="135"/>
    </row>
    <row r="490" spans="2:4" ht="13.8" x14ac:dyDescent="0.2">
      <c r="B490" s="42"/>
      <c r="C490" s="42"/>
      <c r="D490" s="135"/>
    </row>
    <row r="491" spans="2:4" ht="13.8" x14ac:dyDescent="0.2">
      <c r="B491" s="42"/>
      <c r="C491" s="42"/>
      <c r="D491" s="135"/>
    </row>
    <row r="492" spans="2:4" ht="13.8" x14ac:dyDescent="0.2">
      <c r="B492" s="42"/>
      <c r="C492" s="42"/>
      <c r="D492" s="135"/>
    </row>
    <row r="493" spans="2:4" ht="13.8" x14ac:dyDescent="0.2">
      <c r="B493" s="42"/>
      <c r="C493" s="42"/>
      <c r="D493" s="135"/>
    </row>
    <row r="494" spans="2:4" ht="13.8" x14ac:dyDescent="0.2">
      <c r="B494" s="42"/>
      <c r="C494" s="42"/>
      <c r="D494" s="135"/>
    </row>
    <row r="495" spans="2:4" ht="13.8" x14ac:dyDescent="0.2">
      <c r="B495" s="42"/>
      <c r="C495" s="42"/>
      <c r="D495" s="135"/>
    </row>
    <row r="496" spans="2:4" ht="13.8" x14ac:dyDescent="0.2">
      <c r="B496" s="42"/>
      <c r="C496" s="42"/>
      <c r="D496" s="135"/>
    </row>
    <row r="497" spans="2:4" ht="13.8" x14ac:dyDescent="0.2">
      <c r="B497" s="42"/>
      <c r="C497" s="42"/>
      <c r="D497" s="135"/>
    </row>
    <row r="498" spans="2:4" ht="13.8" x14ac:dyDescent="0.2">
      <c r="B498" s="42"/>
      <c r="C498" s="42"/>
      <c r="D498" s="135"/>
    </row>
    <row r="499" spans="2:4" ht="13.8" x14ac:dyDescent="0.2">
      <c r="B499" s="42"/>
      <c r="C499" s="42"/>
      <c r="D499" s="135"/>
    </row>
    <row r="500" spans="2:4" ht="13.8" x14ac:dyDescent="0.2">
      <c r="B500" s="42"/>
      <c r="C500" s="42"/>
      <c r="D500" s="135"/>
    </row>
    <row r="501" spans="2:4" ht="13.8" x14ac:dyDescent="0.2">
      <c r="B501" s="42"/>
      <c r="C501" s="42"/>
      <c r="D501" s="135"/>
    </row>
    <row r="502" spans="2:4" ht="13.8" x14ac:dyDescent="0.2">
      <c r="B502" s="42"/>
      <c r="C502" s="42"/>
      <c r="D502" s="135"/>
    </row>
    <row r="503" spans="2:4" ht="13.8" x14ac:dyDescent="0.2">
      <c r="B503" s="42"/>
      <c r="C503" s="42"/>
      <c r="D503" s="135"/>
    </row>
    <row r="504" spans="2:4" ht="13.8" x14ac:dyDescent="0.2">
      <c r="B504" s="42"/>
      <c r="C504" s="42"/>
      <c r="D504" s="135"/>
    </row>
    <row r="505" spans="2:4" ht="13.8" x14ac:dyDescent="0.2">
      <c r="B505" s="42"/>
      <c r="C505" s="42"/>
      <c r="D505" s="135"/>
    </row>
    <row r="506" spans="2:4" ht="13.8" x14ac:dyDescent="0.2">
      <c r="B506" s="42"/>
      <c r="C506" s="42"/>
      <c r="D506" s="135"/>
    </row>
    <row r="507" spans="2:4" ht="13.8" x14ac:dyDescent="0.2">
      <c r="B507" s="42"/>
      <c r="C507" s="42"/>
      <c r="D507" s="135"/>
    </row>
    <row r="508" spans="2:4" ht="13.8" x14ac:dyDescent="0.2">
      <c r="B508" s="42"/>
      <c r="C508" s="42"/>
      <c r="D508" s="135"/>
    </row>
    <row r="509" spans="2:4" ht="13.8" x14ac:dyDescent="0.2">
      <c r="B509" s="42"/>
      <c r="C509" s="42"/>
      <c r="D509" s="135"/>
    </row>
    <row r="510" spans="2:4" ht="13.8" x14ac:dyDescent="0.2">
      <c r="B510" s="42"/>
      <c r="C510" s="42"/>
      <c r="D510" s="135"/>
    </row>
    <row r="511" spans="2:4" ht="13.8" x14ac:dyDescent="0.2">
      <c r="B511" s="42"/>
      <c r="C511" s="42"/>
      <c r="D511" s="135"/>
    </row>
    <row r="512" spans="2:4" ht="13.8" x14ac:dyDescent="0.2">
      <c r="B512" s="42"/>
      <c r="C512" s="42"/>
      <c r="D512" s="135"/>
    </row>
    <row r="513" spans="2:4" ht="13.8" x14ac:dyDescent="0.2">
      <c r="B513" s="42"/>
      <c r="C513" s="42"/>
      <c r="D513" s="135"/>
    </row>
    <row r="514" spans="2:4" ht="13.8" x14ac:dyDescent="0.2">
      <c r="B514" s="42"/>
      <c r="C514" s="42"/>
      <c r="D514" s="135"/>
    </row>
    <row r="515" spans="2:4" ht="13.8" x14ac:dyDescent="0.2">
      <c r="B515" s="42"/>
      <c r="C515" s="42"/>
      <c r="D515" s="135"/>
    </row>
    <row r="516" spans="2:4" ht="13.8" x14ac:dyDescent="0.2">
      <c r="B516" s="42"/>
      <c r="C516" s="42"/>
      <c r="D516" s="135"/>
    </row>
    <row r="517" spans="2:4" ht="13.8" x14ac:dyDescent="0.2">
      <c r="B517" s="42"/>
      <c r="C517" s="42"/>
      <c r="D517" s="135"/>
    </row>
    <row r="518" spans="2:4" ht="13.8" x14ac:dyDescent="0.2">
      <c r="B518" s="42"/>
      <c r="C518" s="42"/>
      <c r="D518" s="135"/>
    </row>
    <row r="519" spans="2:4" ht="13.8" x14ac:dyDescent="0.2">
      <c r="B519" s="42"/>
      <c r="C519" s="42"/>
      <c r="D519" s="135"/>
    </row>
    <row r="520" spans="2:4" ht="13.8" x14ac:dyDescent="0.2">
      <c r="B520" s="42"/>
      <c r="C520" s="42"/>
      <c r="D520" s="135"/>
    </row>
    <row r="521" spans="2:4" ht="13.8" x14ac:dyDescent="0.2">
      <c r="B521" s="42"/>
      <c r="C521" s="42"/>
      <c r="D521" s="135"/>
    </row>
    <row r="522" spans="2:4" ht="13.8" x14ac:dyDescent="0.2">
      <c r="B522" s="42"/>
      <c r="C522" s="42"/>
      <c r="D522" s="135"/>
    </row>
    <row r="523" spans="2:4" ht="13.8" x14ac:dyDescent="0.2">
      <c r="B523" s="42"/>
      <c r="C523" s="42"/>
      <c r="D523" s="135"/>
    </row>
    <row r="524" spans="2:4" ht="13.8" x14ac:dyDescent="0.2">
      <c r="B524" s="42"/>
      <c r="C524" s="42"/>
      <c r="D524" s="135"/>
    </row>
    <row r="525" spans="2:4" ht="13.8" x14ac:dyDescent="0.2">
      <c r="B525" s="42"/>
      <c r="C525" s="42"/>
      <c r="D525" s="135"/>
    </row>
    <row r="526" spans="2:4" ht="13.8" x14ac:dyDescent="0.2">
      <c r="B526" s="42"/>
      <c r="C526" s="42"/>
      <c r="D526" s="135"/>
    </row>
    <row r="527" spans="2:4" ht="13.8" x14ac:dyDescent="0.2">
      <c r="B527" s="42"/>
      <c r="C527" s="42"/>
      <c r="D527" s="135"/>
    </row>
    <row r="528" spans="2:4" ht="13.8" x14ac:dyDescent="0.2">
      <c r="B528" s="42"/>
      <c r="C528" s="42"/>
      <c r="D528" s="135"/>
    </row>
    <row r="529" spans="2:4" ht="13.8" x14ac:dyDescent="0.2">
      <c r="B529" s="42"/>
      <c r="C529" s="42"/>
      <c r="D529" s="135"/>
    </row>
    <row r="530" spans="2:4" ht="13.8" x14ac:dyDescent="0.2">
      <c r="B530" s="42"/>
      <c r="C530" s="42"/>
      <c r="D530" s="135"/>
    </row>
    <row r="531" spans="2:4" ht="13.8" x14ac:dyDescent="0.2">
      <c r="B531" s="42"/>
      <c r="C531" s="42"/>
      <c r="D531" s="135"/>
    </row>
    <row r="532" spans="2:4" ht="13.8" x14ac:dyDescent="0.2">
      <c r="B532" s="42"/>
      <c r="C532" s="42"/>
      <c r="D532" s="135"/>
    </row>
    <row r="533" spans="2:4" ht="13.8" x14ac:dyDescent="0.2">
      <c r="B533" s="42"/>
      <c r="C533" s="42"/>
      <c r="D533" s="135"/>
    </row>
    <row r="534" spans="2:4" ht="13.8" x14ac:dyDescent="0.2">
      <c r="B534" s="42"/>
      <c r="C534" s="42"/>
      <c r="D534" s="135"/>
    </row>
    <row r="535" spans="2:4" ht="13.8" x14ac:dyDescent="0.2">
      <c r="B535" s="42"/>
      <c r="C535" s="42"/>
      <c r="D535" s="135"/>
    </row>
    <row r="536" spans="2:4" ht="13.8" x14ac:dyDescent="0.2">
      <c r="B536" s="42"/>
      <c r="C536" s="42"/>
      <c r="D536" s="135"/>
    </row>
    <row r="537" spans="2:4" ht="13.8" x14ac:dyDescent="0.2">
      <c r="B537" s="42"/>
      <c r="C537" s="42"/>
      <c r="D537" s="135"/>
    </row>
    <row r="538" spans="2:4" ht="13.8" x14ac:dyDescent="0.2">
      <c r="B538" s="42"/>
      <c r="C538" s="42"/>
      <c r="D538" s="135"/>
    </row>
    <row r="539" spans="2:4" ht="13.8" x14ac:dyDescent="0.2">
      <c r="B539" s="42"/>
      <c r="C539" s="42"/>
      <c r="D539" s="135"/>
    </row>
    <row r="540" spans="2:4" ht="13.8" x14ac:dyDescent="0.2">
      <c r="B540" s="42"/>
      <c r="C540" s="42"/>
      <c r="D540" s="135"/>
    </row>
    <row r="541" spans="2:4" ht="13.8" x14ac:dyDescent="0.2">
      <c r="B541" s="42"/>
      <c r="C541" s="42"/>
      <c r="D541" s="135"/>
    </row>
    <row r="542" spans="2:4" ht="13.8" x14ac:dyDescent="0.2">
      <c r="B542" s="42"/>
      <c r="C542" s="42"/>
      <c r="D542" s="135"/>
    </row>
    <row r="543" spans="2:4" ht="13.8" x14ac:dyDescent="0.2">
      <c r="B543" s="42"/>
      <c r="C543" s="42"/>
      <c r="D543" s="135"/>
    </row>
    <row r="544" spans="2:4" ht="13.8" x14ac:dyDescent="0.2">
      <c r="B544" s="42"/>
      <c r="C544" s="42"/>
      <c r="D544" s="135"/>
    </row>
    <row r="545" spans="2:4" ht="13.8" x14ac:dyDescent="0.2">
      <c r="B545" s="42"/>
      <c r="C545" s="42"/>
      <c r="D545" s="135"/>
    </row>
    <row r="546" spans="2:4" ht="13.8" x14ac:dyDescent="0.2">
      <c r="B546" s="42"/>
      <c r="C546" s="42"/>
      <c r="D546" s="135"/>
    </row>
    <row r="547" spans="2:4" ht="13.8" x14ac:dyDescent="0.2">
      <c r="B547" s="42"/>
      <c r="C547" s="42"/>
      <c r="D547" s="135"/>
    </row>
    <row r="548" spans="2:4" ht="13.8" x14ac:dyDescent="0.2">
      <c r="B548" s="42"/>
      <c r="C548" s="42"/>
      <c r="D548" s="135"/>
    </row>
    <row r="549" spans="2:4" ht="13.8" x14ac:dyDescent="0.2">
      <c r="B549" s="42"/>
      <c r="C549" s="42"/>
      <c r="D549" s="135"/>
    </row>
    <row r="550" spans="2:4" ht="13.8" x14ac:dyDescent="0.2">
      <c r="B550" s="42"/>
      <c r="C550" s="42"/>
      <c r="D550" s="135"/>
    </row>
    <row r="551" spans="2:4" ht="13.8" x14ac:dyDescent="0.2">
      <c r="B551" s="42"/>
      <c r="C551" s="42"/>
      <c r="D551" s="135"/>
    </row>
    <row r="552" spans="2:4" ht="13.8" x14ac:dyDescent="0.2">
      <c r="B552" s="42"/>
      <c r="C552" s="42"/>
      <c r="D552" s="135"/>
    </row>
    <row r="553" spans="2:4" ht="13.8" x14ac:dyDescent="0.2">
      <c r="B553" s="42"/>
      <c r="C553" s="42"/>
      <c r="D553" s="135"/>
    </row>
    <row r="554" spans="2:4" ht="13.8" x14ac:dyDescent="0.2">
      <c r="B554" s="42"/>
      <c r="C554" s="42"/>
      <c r="D554" s="135"/>
    </row>
    <row r="555" spans="2:4" ht="13.8" x14ac:dyDescent="0.2">
      <c r="B555" s="42"/>
      <c r="C555" s="42"/>
      <c r="D555" s="135"/>
    </row>
    <row r="556" spans="2:4" ht="13.8" x14ac:dyDescent="0.2">
      <c r="B556" s="42"/>
      <c r="C556" s="42"/>
      <c r="D556" s="135"/>
    </row>
    <row r="557" spans="2:4" ht="13.8" x14ac:dyDescent="0.2">
      <c r="B557" s="42"/>
      <c r="C557" s="42"/>
      <c r="D557" s="135"/>
    </row>
    <row r="558" spans="2:4" ht="13.8" x14ac:dyDescent="0.2">
      <c r="B558" s="42"/>
      <c r="C558" s="42"/>
      <c r="D558" s="135"/>
    </row>
    <row r="559" spans="2:4" ht="13.8" x14ac:dyDescent="0.2">
      <c r="B559" s="42"/>
      <c r="C559" s="42"/>
      <c r="D559" s="135"/>
    </row>
    <row r="560" spans="2:4" ht="13.8" x14ac:dyDescent="0.2">
      <c r="B560" s="42"/>
      <c r="C560" s="42"/>
      <c r="D560" s="135"/>
    </row>
    <row r="561" spans="2:4" ht="13.8" x14ac:dyDescent="0.2">
      <c r="B561" s="42"/>
      <c r="C561" s="42"/>
      <c r="D561" s="135"/>
    </row>
    <row r="562" spans="2:4" ht="13.8" x14ac:dyDescent="0.2">
      <c r="B562" s="42"/>
      <c r="C562" s="42"/>
      <c r="D562" s="135"/>
    </row>
    <row r="563" spans="2:4" ht="13.8" x14ac:dyDescent="0.2">
      <c r="B563" s="42"/>
      <c r="C563" s="42"/>
      <c r="D563" s="135"/>
    </row>
    <row r="564" spans="2:4" ht="13.8" x14ac:dyDescent="0.2">
      <c r="B564" s="42"/>
      <c r="C564" s="42"/>
      <c r="D564" s="135"/>
    </row>
    <row r="565" spans="2:4" ht="13.8" x14ac:dyDescent="0.2">
      <c r="B565" s="42"/>
      <c r="C565" s="42"/>
      <c r="D565" s="135"/>
    </row>
    <row r="566" spans="2:4" ht="13.8" x14ac:dyDescent="0.2">
      <c r="B566" s="42"/>
      <c r="C566" s="42"/>
      <c r="D566" s="135"/>
    </row>
    <row r="567" spans="2:4" ht="13.8" x14ac:dyDescent="0.2">
      <c r="B567" s="42"/>
      <c r="C567" s="42"/>
      <c r="D567" s="135"/>
    </row>
    <row r="568" spans="2:4" ht="13.8" x14ac:dyDescent="0.2">
      <c r="B568" s="42"/>
      <c r="C568" s="42"/>
      <c r="D568" s="135"/>
    </row>
    <row r="569" spans="2:4" ht="13.8" x14ac:dyDescent="0.2">
      <c r="B569" s="42"/>
      <c r="C569" s="42"/>
      <c r="D569" s="135"/>
    </row>
    <row r="570" spans="2:4" ht="13.8" x14ac:dyDescent="0.2">
      <c r="B570" s="42"/>
      <c r="C570" s="42"/>
      <c r="D570" s="135"/>
    </row>
    <row r="571" spans="2:4" ht="13.8" x14ac:dyDescent="0.2">
      <c r="B571" s="42"/>
      <c r="C571" s="42"/>
      <c r="D571" s="135"/>
    </row>
    <row r="572" spans="2:4" ht="13.8" x14ac:dyDescent="0.2">
      <c r="B572" s="42"/>
      <c r="C572" s="42"/>
      <c r="D572" s="135"/>
    </row>
    <row r="573" spans="2:4" ht="13.8" x14ac:dyDescent="0.2">
      <c r="B573" s="42"/>
      <c r="C573" s="42"/>
      <c r="D573" s="135"/>
    </row>
    <row r="574" spans="2:4" ht="13.8" x14ac:dyDescent="0.2">
      <c r="B574" s="42"/>
      <c r="C574" s="42"/>
      <c r="D574" s="135"/>
    </row>
    <row r="575" spans="2:4" ht="13.8" x14ac:dyDescent="0.2">
      <c r="B575" s="42"/>
      <c r="C575" s="42"/>
      <c r="D575" s="135"/>
    </row>
    <row r="576" spans="2:4" ht="13.8" x14ac:dyDescent="0.2">
      <c r="B576" s="42"/>
      <c r="C576" s="42"/>
      <c r="D576" s="135"/>
    </row>
    <row r="577" spans="2:4" ht="13.8" x14ac:dyDescent="0.2">
      <c r="B577" s="42"/>
      <c r="C577" s="42"/>
      <c r="D577" s="135"/>
    </row>
    <row r="578" spans="2:4" ht="13.8" x14ac:dyDescent="0.2">
      <c r="B578" s="42"/>
      <c r="C578" s="42"/>
      <c r="D578" s="135"/>
    </row>
    <row r="579" spans="2:4" ht="13.8" x14ac:dyDescent="0.2">
      <c r="B579" s="42"/>
      <c r="C579" s="42"/>
      <c r="D579" s="135"/>
    </row>
    <row r="580" spans="2:4" ht="13.8" x14ac:dyDescent="0.2">
      <c r="B580" s="42"/>
      <c r="C580" s="42"/>
      <c r="D580" s="135"/>
    </row>
    <row r="581" spans="2:4" ht="13.8" x14ac:dyDescent="0.2">
      <c r="B581" s="42"/>
      <c r="C581" s="42"/>
      <c r="D581" s="135"/>
    </row>
    <row r="582" spans="2:4" ht="13.8" x14ac:dyDescent="0.2">
      <c r="B582" s="42"/>
      <c r="C582" s="42"/>
      <c r="D582" s="135"/>
    </row>
    <row r="583" spans="2:4" ht="13.8" x14ac:dyDescent="0.2">
      <c r="B583" s="42"/>
      <c r="C583" s="42"/>
      <c r="D583" s="135"/>
    </row>
    <row r="584" spans="2:4" ht="13.8" x14ac:dyDescent="0.2">
      <c r="B584" s="42"/>
      <c r="C584" s="42"/>
      <c r="D584" s="135"/>
    </row>
    <row r="585" spans="2:4" ht="13.8" x14ac:dyDescent="0.2">
      <c r="B585" s="42"/>
      <c r="C585" s="42"/>
      <c r="D585" s="135"/>
    </row>
    <row r="586" spans="2:4" ht="13.8" x14ac:dyDescent="0.2">
      <c r="B586" s="42"/>
      <c r="C586" s="42"/>
      <c r="D586" s="135"/>
    </row>
    <row r="587" spans="2:4" ht="13.8" x14ac:dyDescent="0.2">
      <c r="B587" s="42"/>
      <c r="C587" s="42"/>
      <c r="D587" s="135"/>
    </row>
    <row r="588" spans="2:4" ht="13.8" x14ac:dyDescent="0.2">
      <c r="B588" s="42"/>
      <c r="C588" s="42"/>
      <c r="D588" s="135"/>
    </row>
    <row r="589" spans="2:4" ht="13.8" x14ac:dyDescent="0.2">
      <c r="B589" s="42"/>
      <c r="C589" s="42"/>
      <c r="D589" s="135"/>
    </row>
    <row r="590" spans="2:4" ht="13.8" x14ac:dyDescent="0.2">
      <c r="B590" s="42"/>
      <c r="C590" s="42"/>
      <c r="D590" s="135"/>
    </row>
    <row r="591" spans="2:4" ht="13.8" x14ac:dyDescent="0.2">
      <c r="B591" s="42"/>
      <c r="C591" s="42"/>
      <c r="D591" s="135"/>
    </row>
    <row r="592" spans="2:4" ht="13.8" x14ac:dyDescent="0.2">
      <c r="B592" s="42"/>
      <c r="C592" s="42"/>
      <c r="D592" s="135"/>
    </row>
    <row r="593" spans="2:4" ht="13.8" x14ac:dyDescent="0.2">
      <c r="B593" s="42"/>
      <c r="C593" s="42"/>
      <c r="D593" s="135"/>
    </row>
    <row r="594" spans="2:4" ht="13.8" x14ac:dyDescent="0.2">
      <c r="B594" s="42"/>
      <c r="C594" s="42"/>
      <c r="D594" s="135"/>
    </row>
    <row r="595" spans="2:4" ht="13.8" x14ac:dyDescent="0.2">
      <c r="B595" s="42"/>
      <c r="C595" s="42"/>
      <c r="D595" s="135"/>
    </row>
    <row r="596" spans="2:4" ht="13.8" x14ac:dyDescent="0.2">
      <c r="B596" s="42"/>
      <c r="C596" s="42"/>
      <c r="D596" s="135"/>
    </row>
    <row r="597" spans="2:4" ht="13.8" x14ac:dyDescent="0.2">
      <c r="B597" s="42"/>
      <c r="C597" s="42"/>
      <c r="D597" s="135"/>
    </row>
    <row r="598" spans="2:4" ht="13.8" x14ac:dyDescent="0.2">
      <c r="B598" s="42"/>
      <c r="C598" s="42"/>
      <c r="D598" s="135"/>
    </row>
    <row r="599" spans="2:4" ht="13.8" x14ac:dyDescent="0.2">
      <c r="B599" s="42"/>
      <c r="C599" s="42"/>
      <c r="D599" s="135"/>
    </row>
    <row r="600" spans="2:4" ht="13.8" x14ac:dyDescent="0.2">
      <c r="B600" s="42"/>
      <c r="C600" s="42"/>
      <c r="D600" s="135"/>
    </row>
    <row r="601" spans="2:4" ht="13.8" x14ac:dyDescent="0.2">
      <c r="B601" s="42"/>
      <c r="C601" s="42"/>
      <c r="D601" s="135"/>
    </row>
    <row r="602" spans="2:4" ht="13.8" x14ac:dyDescent="0.2">
      <c r="B602" s="42"/>
      <c r="C602" s="42"/>
      <c r="D602" s="135"/>
    </row>
    <row r="603" spans="2:4" ht="13.8" x14ac:dyDescent="0.2">
      <c r="B603" s="42"/>
      <c r="C603" s="42"/>
      <c r="D603" s="135"/>
    </row>
    <row r="604" spans="2:4" ht="13.8" x14ac:dyDescent="0.2">
      <c r="B604" s="42"/>
      <c r="C604" s="42"/>
      <c r="D604" s="135"/>
    </row>
    <row r="605" spans="2:4" ht="13.8" x14ac:dyDescent="0.2">
      <c r="B605" s="42"/>
      <c r="C605" s="42"/>
      <c r="D605" s="135"/>
    </row>
    <row r="606" spans="2:4" ht="13.8" x14ac:dyDescent="0.2">
      <c r="B606" s="42"/>
      <c r="C606" s="42"/>
      <c r="D606" s="135"/>
    </row>
    <row r="607" spans="2:4" ht="13.8" x14ac:dyDescent="0.2">
      <c r="B607" s="42"/>
      <c r="C607" s="42"/>
      <c r="D607" s="135"/>
    </row>
    <row r="608" spans="2:4" ht="13.8" x14ac:dyDescent="0.2">
      <c r="B608" s="42"/>
      <c r="C608" s="42"/>
      <c r="D608" s="135"/>
    </row>
    <row r="609" spans="2:4" ht="13.8" x14ac:dyDescent="0.2">
      <c r="B609" s="42"/>
      <c r="C609" s="42"/>
      <c r="D609" s="135"/>
    </row>
    <row r="610" spans="2:4" ht="13.8" x14ac:dyDescent="0.2">
      <c r="B610" s="42"/>
      <c r="C610" s="42"/>
      <c r="D610" s="135"/>
    </row>
    <row r="611" spans="2:4" ht="13.8" x14ac:dyDescent="0.2">
      <c r="B611" s="42"/>
      <c r="C611" s="42"/>
      <c r="D611" s="135"/>
    </row>
    <row r="612" spans="2:4" ht="13.8" x14ac:dyDescent="0.2">
      <c r="B612" s="42"/>
      <c r="C612" s="42"/>
      <c r="D612" s="135"/>
    </row>
    <row r="613" spans="2:4" ht="13.8" x14ac:dyDescent="0.2">
      <c r="B613" s="42"/>
      <c r="C613" s="42"/>
      <c r="D613" s="135"/>
    </row>
    <row r="614" spans="2:4" ht="13.8" x14ac:dyDescent="0.2">
      <c r="B614" s="42"/>
      <c r="C614" s="42"/>
      <c r="D614" s="135"/>
    </row>
    <row r="615" spans="2:4" ht="13.8" x14ac:dyDescent="0.2">
      <c r="B615" s="42"/>
      <c r="C615" s="42"/>
      <c r="D615" s="135"/>
    </row>
    <row r="616" spans="2:4" ht="13.8" x14ac:dyDescent="0.2">
      <c r="B616" s="42"/>
      <c r="C616" s="42"/>
      <c r="D616" s="135"/>
    </row>
    <row r="617" spans="2:4" ht="13.8" x14ac:dyDescent="0.2">
      <c r="B617" s="42"/>
      <c r="C617" s="42"/>
      <c r="D617" s="135"/>
    </row>
    <row r="618" spans="2:4" ht="13.8" x14ac:dyDescent="0.2">
      <c r="B618" s="42"/>
      <c r="C618" s="42"/>
      <c r="D618" s="135"/>
    </row>
    <row r="619" spans="2:4" ht="13.8" x14ac:dyDescent="0.2">
      <c r="B619" s="42"/>
      <c r="C619" s="42"/>
      <c r="D619" s="135"/>
    </row>
    <row r="620" spans="2:4" ht="13.8" x14ac:dyDescent="0.2">
      <c r="B620" s="42"/>
      <c r="C620" s="42"/>
      <c r="D620" s="135"/>
    </row>
    <row r="621" spans="2:4" ht="13.8" x14ac:dyDescent="0.2">
      <c r="B621" s="42"/>
      <c r="C621" s="42"/>
      <c r="D621" s="135"/>
    </row>
    <row r="622" spans="2:4" ht="13.8" x14ac:dyDescent="0.2">
      <c r="B622" s="42"/>
      <c r="C622" s="42"/>
      <c r="D622" s="135"/>
    </row>
    <row r="623" spans="2:4" ht="13.8" x14ac:dyDescent="0.2">
      <c r="B623" s="42"/>
      <c r="C623" s="42"/>
      <c r="D623" s="135"/>
    </row>
    <row r="624" spans="2:4" ht="13.8" x14ac:dyDescent="0.2">
      <c r="B624" s="42"/>
      <c r="C624" s="42"/>
      <c r="D624" s="135"/>
    </row>
    <row r="625" spans="2:4" ht="13.8" x14ac:dyDescent="0.2">
      <c r="B625" s="42"/>
      <c r="C625" s="42"/>
      <c r="D625" s="135"/>
    </row>
    <row r="626" spans="2:4" ht="13.8" x14ac:dyDescent="0.2">
      <c r="B626" s="42"/>
      <c r="C626" s="42"/>
      <c r="D626" s="135"/>
    </row>
    <row r="627" spans="2:4" ht="13.8" x14ac:dyDescent="0.2">
      <c r="B627" s="42"/>
      <c r="C627" s="42"/>
      <c r="D627" s="135"/>
    </row>
    <row r="628" spans="2:4" ht="13.8" x14ac:dyDescent="0.2">
      <c r="B628" s="42"/>
      <c r="C628" s="42"/>
      <c r="D628" s="135"/>
    </row>
    <row r="629" spans="2:4" ht="13.8" x14ac:dyDescent="0.2">
      <c r="B629" s="42"/>
      <c r="C629" s="42"/>
      <c r="D629" s="135"/>
    </row>
    <row r="630" spans="2:4" ht="13.8" x14ac:dyDescent="0.2">
      <c r="B630" s="42"/>
      <c r="C630" s="42"/>
      <c r="D630" s="135"/>
    </row>
    <row r="631" spans="2:4" ht="13.8" x14ac:dyDescent="0.2">
      <c r="B631" s="42"/>
      <c r="C631" s="42"/>
      <c r="D631" s="135"/>
    </row>
    <row r="632" spans="2:4" ht="13.8" x14ac:dyDescent="0.2">
      <c r="B632" s="42"/>
      <c r="C632" s="42"/>
      <c r="D632" s="135"/>
    </row>
    <row r="633" spans="2:4" ht="13.8" x14ac:dyDescent="0.2">
      <c r="B633" s="42"/>
      <c r="C633" s="42"/>
      <c r="D633" s="135"/>
    </row>
    <row r="634" spans="2:4" ht="13.8" x14ac:dyDescent="0.2">
      <c r="B634" s="42"/>
      <c r="C634" s="42"/>
      <c r="D634" s="135"/>
    </row>
    <row r="635" spans="2:4" ht="13.8" x14ac:dyDescent="0.2">
      <c r="B635" s="42"/>
      <c r="C635" s="42"/>
      <c r="D635" s="135"/>
    </row>
    <row r="636" spans="2:4" ht="13.8" x14ac:dyDescent="0.2">
      <c r="B636" s="42"/>
      <c r="C636" s="42"/>
      <c r="D636" s="135"/>
    </row>
    <row r="637" spans="2:4" ht="13.8" x14ac:dyDescent="0.2">
      <c r="B637" s="42"/>
      <c r="C637" s="42"/>
      <c r="D637" s="135"/>
    </row>
    <row r="638" spans="2:4" ht="13.8" x14ac:dyDescent="0.2">
      <c r="B638" s="42"/>
      <c r="C638" s="42"/>
      <c r="D638" s="135"/>
    </row>
    <row r="639" spans="2:4" ht="13.8" x14ac:dyDescent="0.2">
      <c r="B639" s="42"/>
      <c r="C639" s="42"/>
      <c r="D639" s="135"/>
    </row>
    <row r="640" spans="2:4" ht="13.8" x14ac:dyDescent="0.2">
      <c r="B640" s="42"/>
      <c r="C640" s="42"/>
      <c r="D640" s="135"/>
    </row>
    <row r="641" spans="2:4" ht="13.8" x14ac:dyDescent="0.2">
      <c r="B641" s="42"/>
      <c r="C641" s="42"/>
      <c r="D641" s="135"/>
    </row>
    <row r="642" spans="2:4" ht="13.8" x14ac:dyDescent="0.2">
      <c r="B642" s="42"/>
      <c r="C642" s="42"/>
      <c r="D642" s="135"/>
    </row>
    <row r="643" spans="2:4" ht="13.8" x14ac:dyDescent="0.2">
      <c r="B643" s="42"/>
      <c r="C643" s="42"/>
      <c r="D643" s="135"/>
    </row>
    <row r="644" spans="2:4" ht="13.8" x14ac:dyDescent="0.2">
      <c r="B644" s="42"/>
      <c r="C644" s="42"/>
      <c r="D644" s="135"/>
    </row>
    <row r="645" spans="2:4" ht="13.8" x14ac:dyDescent="0.2">
      <c r="B645" s="42"/>
      <c r="C645" s="42"/>
      <c r="D645" s="135"/>
    </row>
    <row r="646" spans="2:4" ht="13.8" x14ac:dyDescent="0.2">
      <c r="B646" s="42"/>
      <c r="C646" s="42"/>
      <c r="D646" s="135"/>
    </row>
    <row r="647" spans="2:4" ht="13.8" x14ac:dyDescent="0.2">
      <c r="B647" s="42"/>
      <c r="C647" s="42"/>
      <c r="D647" s="135"/>
    </row>
    <row r="648" spans="2:4" ht="13.8" x14ac:dyDescent="0.2">
      <c r="B648" s="42"/>
      <c r="C648" s="42"/>
      <c r="D648" s="135"/>
    </row>
    <row r="649" spans="2:4" ht="13.8" x14ac:dyDescent="0.2">
      <c r="B649" s="42"/>
      <c r="C649" s="42"/>
      <c r="D649" s="135"/>
    </row>
  </sheetData>
  <sheetProtection formatCells="0" formatColumns="0" formatRows="0"/>
  <mergeCells count="16">
    <mergeCell ref="A88:B88"/>
    <mergeCell ref="A5:B5"/>
    <mergeCell ref="A6:B6"/>
    <mergeCell ref="A37:B37"/>
    <mergeCell ref="A67:B67"/>
    <mergeCell ref="A1:D1"/>
    <mergeCell ref="A2:D3"/>
    <mergeCell ref="C23:C29"/>
    <mergeCell ref="C31:C33"/>
    <mergeCell ref="A86:B86"/>
    <mergeCell ref="C34:C35"/>
    <mergeCell ref="D31:D33"/>
    <mergeCell ref="D34:D35"/>
    <mergeCell ref="D23:D29"/>
    <mergeCell ref="D14:D19"/>
    <mergeCell ref="C14:C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MF33"/>
  <sheetViews>
    <sheetView topLeftCell="A20" zoomScaleNormal="100" workbookViewId="0">
      <selection activeCell="B5" sqref="B5"/>
    </sheetView>
  </sheetViews>
  <sheetFormatPr defaultColWidth="8.90625" defaultRowHeight="13.8" x14ac:dyDescent="0.25"/>
  <cols>
    <col min="1" max="1" width="3.90625" style="301" customWidth="1"/>
    <col min="2" max="2" width="19.26953125" style="301" customWidth="1"/>
    <col min="3" max="3" width="10.08984375" style="301" bestFit="1" customWidth="1"/>
    <col min="4" max="4" width="10.08984375" style="301" customWidth="1"/>
    <col min="5" max="5" width="11.54296875" style="301" bestFit="1" customWidth="1"/>
    <col min="6" max="6" width="5.36328125" style="301" customWidth="1"/>
    <col min="7" max="7" width="43.7265625" style="301" bestFit="1" customWidth="1"/>
    <col min="8" max="8" width="6.1796875" style="301" customWidth="1"/>
    <col min="9" max="9" width="5" style="301" customWidth="1"/>
    <col min="10" max="10" width="43.6328125" style="301" bestFit="1" customWidth="1"/>
    <col min="11" max="11" width="5.08984375" style="301" customWidth="1"/>
    <col min="12" max="12" width="26.08984375" style="301" customWidth="1"/>
    <col min="13" max="1020" width="10.6328125" style="301" customWidth="1"/>
    <col min="1021" max="16384" width="8.90625" style="303"/>
  </cols>
  <sheetData>
    <row r="1" spans="2:1020" ht="45" customHeight="1" x14ac:dyDescent="0.25">
      <c r="B1" s="154" t="s">
        <v>10</v>
      </c>
      <c r="C1" s="11"/>
      <c r="D1" s="11"/>
      <c r="E1" s="11"/>
      <c r="F1" s="11"/>
      <c r="G1" s="12"/>
      <c r="H1" s="11"/>
      <c r="I1" s="11"/>
      <c r="J1" s="11"/>
    </row>
    <row r="2" spans="2:1020" ht="49.2" customHeight="1" x14ac:dyDescent="0.25">
      <c r="B2" s="461" t="s">
        <v>274</v>
      </c>
      <c r="C2" s="461"/>
      <c r="D2" s="461"/>
      <c r="E2" s="461"/>
      <c r="F2" s="461"/>
      <c r="G2" s="461"/>
      <c r="H2" s="461"/>
      <c r="I2" s="461"/>
      <c r="J2" s="461"/>
    </row>
    <row r="3" spans="2:1020" ht="17.399999999999999" customHeight="1" x14ac:dyDescent="0.25">
      <c r="B3" s="97" t="s">
        <v>110</v>
      </c>
      <c r="C3" s="98"/>
      <c r="D3" s="98"/>
      <c r="E3" s="311"/>
      <c r="F3" s="155"/>
      <c r="G3" s="99" t="s">
        <v>111</v>
      </c>
      <c r="H3" s="100"/>
      <c r="I3" s="155"/>
      <c r="J3" s="155"/>
    </row>
    <row r="4" spans="2:1020" ht="17.399999999999999" customHeight="1" x14ac:dyDescent="0.25">
      <c r="B4" s="96"/>
      <c r="C4" s="155"/>
      <c r="D4" s="155"/>
      <c r="E4" s="155"/>
      <c r="F4" s="155"/>
      <c r="G4" s="96"/>
      <c r="H4" s="155"/>
      <c r="I4" s="155"/>
      <c r="J4" s="155"/>
    </row>
    <row r="5" spans="2:1020" s="302" customFormat="1" ht="15.6" x14ac:dyDescent="0.2">
      <c r="B5" s="312" t="s">
        <v>279</v>
      </c>
      <c r="C5" s="421">
        <f>'3) Ajánlatkérői_adatok'!$E$13</f>
        <v>0.05</v>
      </c>
      <c r="D5" s="313"/>
      <c r="E5" s="313"/>
      <c r="F5" s="314"/>
      <c r="G5" s="315" t="s">
        <v>12</v>
      </c>
      <c r="H5" s="316"/>
      <c r="I5" s="155"/>
      <c r="J5" s="155"/>
    </row>
    <row r="6" spans="2:1020" ht="13.8" customHeight="1" x14ac:dyDescent="0.25">
      <c r="B6" s="462" t="s">
        <v>217</v>
      </c>
      <c r="C6" s="462"/>
      <c r="D6" s="462"/>
      <c r="E6" s="462"/>
      <c r="F6" s="317"/>
      <c r="G6" s="318"/>
      <c r="H6" s="319"/>
      <c r="I6" s="155"/>
      <c r="J6" s="155"/>
      <c r="AMD6" s="303"/>
      <c r="AME6" s="303"/>
      <c r="AMF6" s="303"/>
    </row>
    <row r="7" spans="2:1020" ht="13.8" customHeight="1" x14ac:dyDescent="0.25">
      <c r="B7" s="462"/>
      <c r="C7" s="462"/>
      <c r="D7" s="462"/>
      <c r="E7" s="462"/>
      <c r="F7" s="317"/>
      <c r="G7" s="320" t="s">
        <v>59</v>
      </c>
      <c r="H7" s="321"/>
      <c r="I7" s="155"/>
      <c r="J7" s="155"/>
      <c r="AMD7" s="303"/>
      <c r="AME7" s="303"/>
      <c r="AMF7" s="303"/>
    </row>
    <row r="8" spans="2:1020" ht="13.8" customHeight="1" x14ac:dyDescent="0.25">
      <c r="B8" s="462"/>
      <c r="C8" s="462"/>
      <c r="D8" s="462"/>
      <c r="E8" s="462"/>
      <c r="F8" s="317"/>
      <c r="G8" s="322" t="s">
        <v>2</v>
      </c>
      <c r="H8" s="322"/>
      <c r="I8" s="155"/>
      <c r="J8" s="155"/>
      <c r="AMD8" s="303"/>
      <c r="AME8" s="303"/>
      <c r="AMF8" s="303"/>
    </row>
    <row r="9" spans="2:1020" ht="13.95" customHeight="1" x14ac:dyDescent="0.25">
      <c r="B9" s="462"/>
      <c r="C9" s="462"/>
      <c r="D9" s="462"/>
      <c r="E9" s="462"/>
      <c r="F9" s="317"/>
      <c r="G9" s="322" t="s">
        <v>60</v>
      </c>
      <c r="H9" s="322"/>
      <c r="I9" s="155"/>
      <c r="J9" s="155"/>
      <c r="AMD9" s="303"/>
      <c r="AME9" s="303"/>
      <c r="AMF9" s="303"/>
    </row>
    <row r="10" spans="2:1020" ht="13.8" customHeight="1" x14ac:dyDescent="0.25">
      <c r="B10" s="462"/>
      <c r="C10" s="462"/>
      <c r="D10" s="462"/>
      <c r="E10" s="462"/>
      <c r="F10" s="317"/>
      <c r="G10" s="322" t="s">
        <v>61</v>
      </c>
      <c r="H10" s="322"/>
      <c r="I10" s="155"/>
      <c r="J10" s="155"/>
      <c r="AMD10" s="303"/>
      <c r="AME10" s="303"/>
      <c r="AMF10" s="303"/>
    </row>
    <row r="11" spans="2:1020" ht="13.8" customHeight="1" x14ac:dyDescent="0.25">
      <c r="G11" s="317"/>
      <c r="H11" s="317"/>
      <c r="I11" s="305"/>
      <c r="J11" s="305"/>
      <c r="AMD11" s="303"/>
      <c r="AME11" s="303"/>
      <c r="AMF11" s="303"/>
    </row>
    <row r="12" spans="2:1020" ht="18" x14ac:dyDescent="0.25">
      <c r="B12" s="306" t="s">
        <v>235</v>
      </c>
      <c r="C12" s="304"/>
      <c r="D12" s="304"/>
      <c r="E12" s="304"/>
      <c r="G12" s="13" t="s">
        <v>24</v>
      </c>
      <c r="H12" s="322"/>
      <c r="I12" s="305"/>
      <c r="J12" s="305"/>
      <c r="AMD12" s="303"/>
      <c r="AME12" s="303"/>
      <c r="AMF12" s="303"/>
    </row>
    <row r="13" spans="2:1020" ht="13.8" customHeight="1" x14ac:dyDescent="0.25">
      <c r="B13" s="307" t="s">
        <v>1</v>
      </c>
      <c r="C13" s="327">
        <v>0.19500000000000001</v>
      </c>
      <c r="D13" s="309" t="s">
        <v>236</v>
      </c>
      <c r="E13" s="308"/>
      <c r="G13" s="323"/>
      <c r="H13" s="322"/>
      <c r="AMD13" s="303"/>
      <c r="AME13" s="303"/>
      <c r="AMF13" s="303"/>
    </row>
    <row r="14" spans="2:1020" ht="13.8" customHeight="1" x14ac:dyDescent="0.25">
      <c r="B14" s="463" t="s">
        <v>233</v>
      </c>
      <c r="C14" s="463"/>
      <c r="D14" s="464" t="s">
        <v>234</v>
      </c>
      <c r="E14" s="465"/>
      <c r="G14" s="324" t="s">
        <v>23</v>
      </c>
      <c r="H14" s="322">
        <v>1</v>
      </c>
      <c r="AMD14" s="303"/>
      <c r="AME14" s="303"/>
      <c r="AMF14" s="303"/>
    </row>
    <row r="15" spans="2:1020" x14ac:dyDescent="0.25">
      <c r="B15" s="463"/>
      <c r="C15" s="463"/>
      <c r="D15" s="465"/>
      <c r="E15" s="465"/>
      <c r="G15" s="323" t="s">
        <v>67</v>
      </c>
      <c r="H15" s="322">
        <v>2</v>
      </c>
      <c r="AMD15" s="303"/>
      <c r="AME15" s="303"/>
      <c r="AMF15" s="303"/>
    </row>
    <row r="16" spans="2:1020" x14ac:dyDescent="0.25">
      <c r="B16" s="463"/>
      <c r="C16" s="463"/>
      <c r="D16" s="465"/>
      <c r="E16" s="465"/>
      <c r="G16" s="323" t="s">
        <v>65</v>
      </c>
      <c r="H16" s="322">
        <v>3</v>
      </c>
      <c r="AMD16" s="303"/>
      <c r="AME16" s="303"/>
      <c r="AMF16" s="303"/>
    </row>
    <row r="17" spans="2:1020" x14ac:dyDescent="0.25">
      <c r="B17" s="463"/>
      <c r="C17" s="463"/>
      <c r="D17" s="465"/>
      <c r="E17" s="465"/>
      <c r="G17" s="322" t="s">
        <v>66</v>
      </c>
      <c r="H17" s="322">
        <v>4</v>
      </c>
      <c r="AMD17" s="303"/>
      <c r="AME17" s="303"/>
      <c r="AMF17" s="303"/>
    </row>
    <row r="18" spans="2:1020" x14ac:dyDescent="0.25">
      <c r="B18" s="463"/>
      <c r="C18" s="463"/>
      <c r="D18" s="465"/>
      <c r="E18" s="465"/>
      <c r="G18" s="317"/>
      <c r="H18" s="317"/>
      <c r="AMD18" s="303"/>
      <c r="AME18" s="303"/>
      <c r="AMF18" s="303"/>
    </row>
    <row r="19" spans="2:1020" ht="15.6" customHeight="1" x14ac:dyDescent="0.25">
      <c r="G19" s="13" t="s">
        <v>46</v>
      </c>
      <c r="H19" s="322"/>
      <c r="AMD19" s="303"/>
      <c r="AME19" s="303"/>
      <c r="AMF19" s="303"/>
    </row>
    <row r="20" spans="2:1020" ht="15.6" x14ac:dyDescent="0.25">
      <c r="B20" s="306" t="s">
        <v>20</v>
      </c>
      <c r="C20" s="306"/>
      <c r="D20" s="326">
        <f>100.34*375/1000</f>
        <v>37.627499999999998</v>
      </c>
      <c r="E20" s="310" t="s">
        <v>63</v>
      </c>
      <c r="G20" s="323"/>
      <c r="H20" s="322"/>
      <c r="AMD20" s="303"/>
      <c r="AME20" s="303"/>
      <c r="AMF20" s="303"/>
    </row>
    <row r="21" spans="2:1020" x14ac:dyDescent="0.25">
      <c r="B21" s="459" t="s">
        <v>237</v>
      </c>
      <c r="C21" s="459"/>
      <c r="D21" s="460" t="s">
        <v>238</v>
      </c>
      <c r="E21" s="460"/>
      <c r="G21" s="324" t="s">
        <v>23</v>
      </c>
      <c r="H21" s="322">
        <v>1</v>
      </c>
      <c r="AMD21" s="303"/>
      <c r="AME21" s="303"/>
      <c r="AMF21" s="303"/>
    </row>
    <row r="22" spans="2:1020" ht="15" customHeight="1" x14ac:dyDescent="0.25">
      <c r="B22" s="459"/>
      <c r="C22" s="459"/>
      <c r="D22" s="460"/>
      <c r="E22" s="460"/>
      <c r="G22" s="323" t="s">
        <v>67</v>
      </c>
      <c r="H22" s="322">
        <v>2</v>
      </c>
      <c r="AMD22" s="303"/>
      <c r="AME22" s="303"/>
      <c r="AMF22" s="303"/>
    </row>
    <row r="23" spans="2:1020" ht="15" customHeight="1" x14ac:dyDescent="0.25">
      <c r="B23" s="459"/>
      <c r="C23" s="459"/>
      <c r="D23" s="460"/>
      <c r="E23" s="460"/>
      <c r="G23" s="323" t="s">
        <v>108</v>
      </c>
      <c r="H23" s="322">
        <v>3</v>
      </c>
      <c r="AMD23" s="303"/>
      <c r="AME23" s="303"/>
      <c r="AMF23" s="303"/>
    </row>
    <row r="24" spans="2:1020" ht="15" customHeight="1" x14ac:dyDescent="0.25">
      <c r="B24" s="459"/>
      <c r="C24" s="459"/>
      <c r="D24" s="460"/>
      <c r="E24" s="460"/>
      <c r="G24" s="323" t="s">
        <v>109</v>
      </c>
      <c r="H24" s="322">
        <v>4</v>
      </c>
      <c r="AMD24" s="303"/>
      <c r="AME24" s="303"/>
      <c r="AMF24" s="303"/>
    </row>
    <row r="25" spans="2:1020" ht="13.8" customHeight="1" x14ac:dyDescent="0.25">
      <c r="B25" s="459"/>
      <c r="C25" s="459"/>
      <c r="D25" s="460"/>
      <c r="E25" s="460"/>
      <c r="AMD25" s="303"/>
      <c r="AME25" s="303"/>
      <c r="AMF25" s="303"/>
    </row>
    <row r="26" spans="2:1020" ht="13.8" customHeight="1" x14ac:dyDescent="0.25">
      <c r="AMD26" s="303"/>
      <c r="AME26" s="303"/>
      <c r="AMF26" s="303"/>
    </row>
    <row r="27" spans="2:1020" ht="13.8" customHeight="1" x14ac:dyDescent="0.25">
      <c r="AMD27" s="303"/>
      <c r="AME27" s="303"/>
      <c r="AMF27" s="303"/>
    </row>
    <row r="28" spans="2:1020" ht="13.8" customHeight="1" x14ac:dyDescent="0.25">
      <c r="AMD28" s="303"/>
      <c r="AME28" s="303"/>
      <c r="AMF28" s="303"/>
    </row>
    <row r="29" spans="2:1020" x14ac:dyDescent="0.25">
      <c r="AMD29" s="303"/>
      <c r="AME29" s="303"/>
      <c r="AMF29" s="303"/>
    </row>
    <row r="30" spans="2:1020" x14ac:dyDescent="0.25">
      <c r="AMD30" s="303"/>
      <c r="AME30" s="303"/>
      <c r="AMF30" s="303"/>
    </row>
    <row r="31" spans="2:1020" x14ac:dyDescent="0.25">
      <c r="AMD31" s="303"/>
      <c r="AME31" s="303"/>
      <c r="AMF31" s="303"/>
    </row>
    <row r="32" spans="2:1020" x14ac:dyDescent="0.25">
      <c r="AMD32" s="303"/>
      <c r="AME32" s="303"/>
      <c r="AMF32" s="303"/>
    </row>
    <row r="33" ht="97.2" customHeight="1" x14ac:dyDescent="0.25"/>
  </sheetData>
  <sheetProtection formatCells="0" formatColumns="0" formatRows="0"/>
  <mergeCells count="6">
    <mergeCell ref="B21:C25"/>
    <mergeCell ref="D21:E25"/>
    <mergeCell ref="B2:J2"/>
    <mergeCell ref="B6:E10"/>
    <mergeCell ref="B14:C18"/>
    <mergeCell ref="D14:E18"/>
  </mergeCells>
  <hyperlinks>
    <hyperlink ref="D14" r:id="rId1" location="tab-chart_2" xr:uid="{00000000-0004-0000-0500-000000000000}"/>
    <hyperlink ref="D21" r:id="rId2" xr:uid="{00000000-0004-0000-0500-000001000000}"/>
  </hyperlinks>
  <pageMargins left="0.75" right="0.75" top="1" bottom="1" header="0.51180555555555496" footer="0.51180555555555496"/>
  <pageSetup firstPageNumber="0" orientation="portrait" horizontalDpi="300" verticalDpi="30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15"/>
  <sheetViews>
    <sheetView zoomScale="70" zoomScaleNormal="70" workbookViewId="0">
      <pane xSplit="2" ySplit="7" topLeftCell="C8" activePane="bottomRight" state="frozen"/>
      <selection pane="topRight" activeCell="C1" sqref="C1"/>
      <selection pane="bottomLeft" activeCell="A7" sqref="A7"/>
      <selection pane="bottomRight" activeCell="G19" sqref="G19"/>
    </sheetView>
  </sheetViews>
  <sheetFormatPr defaultColWidth="8.7265625" defaultRowHeight="13.8" outlineLevelRow="1" x14ac:dyDescent="0.25"/>
  <cols>
    <col min="1" max="1" width="27.453125" style="103" customWidth="1"/>
    <col min="2" max="2" width="13" style="103" bestFit="1" customWidth="1"/>
    <col min="3" max="23" width="11.1796875" style="103" customWidth="1"/>
    <col min="24" max="24" width="10.453125" style="103" bestFit="1" customWidth="1"/>
    <col min="25" max="16384" width="8.7265625" style="103"/>
  </cols>
  <sheetData>
    <row r="1" spans="1:24" ht="27.6" x14ac:dyDescent="0.25">
      <c r="A1" s="101" t="s">
        <v>89</v>
      </c>
      <c r="B1" s="102"/>
      <c r="C1" s="102"/>
      <c r="D1" s="102"/>
      <c r="E1" s="102"/>
      <c r="F1" s="102"/>
      <c r="G1" s="102"/>
      <c r="H1" s="102"/>
      <c r="I1" s="102"/>
      <c r="J1" s="102"/>
      <c r="K1" s="102"/>
      <c r="L1" s="102"/>
      <c r="M1" s="102"/>
      <c r="N1" s="102"/>
    </row>
    <row r="2" spans="1:24" s="424" customFormat="1" ht="13.8" customHeight="1" x14ac:dyDescent="0.3">
      <c r="A2" s="422" t="s">
        <v>275</v>
      </c>
      <c r="B2" s="422"/>
      <c r="C2" s="422"/>
      <c r="D2" s="422"/>
      <c r="E2" s="422"/>
      <c r="F2" s="422"/>
      <c r="G2" s="422"/>
      <c r="H2" s="422"/>
      <c r="I2" s="422"/>
      <c r="J2" s="423"/>
      <c r="K2" s="423"/>
      <c r="L2" s="423"/>
      <c r="M2" s="423"/>
      <c r="N2" s="423"/>
    </row>
    <row r="3" spans="1:24" ht="16.8" customHeight="1" x14ac:dyDescent="0.25"/>
    <row r="4" spans="1:24" ht="16.8" customHeight="1" x14ac:dyDescent="0.25">
      <c r="A4" s="114" t="s">
        <v>116</v>
      </c>
      <c r="B4" s="104">
        <f>n</f>
        <v>15</v>
      </c>
      <c r="C4" s="103" t="s">
        <v>35</v>
      </c>
    </row>
    <row r="5" spans="1:24" ht="16.8" customHeight="1" x14ac:dyDescent="0.25">
      <c r="A5" s="106"/>
      <c r="B5" s="105"/>
    </row>
    <row r="6" spans="1:24" ht="16.8" customHeight="1" x14ac:dyDescent="0.25">
      <c r="A6" s="107"/>
      <c r="C6" s="108"/>
    </row>
    <row r="7" spans="1:24" s="106" customFormat="1" ht="16.8" customHeight="1" x14ac:dyDescent="0.35">
      <c r="A7" s="153" t="str">
        <f>IF('3) Ajánlatkérői_adatok'!$E$8="","",'3) Ajánlatkérői_adatok'!$E$8)</f>
        <v/>
      </c>
      <c r="B7" s="109" t="s">
        <v>113</v>
      </c>
      <c r="C7" s="110">
        <v>1</v>
      </c>
      <c r="D7" s="110">
        <v>2</v>
      </c>
      <c r="E7" s="110">
        <v>3</v>
      </c>
      <c r="F7" s="110">
        <v>4</v>
      </c>
      <c r="G7" s="110">
        <v>5</v>
      </c>
      <c r="H7" s="110">
        <v>6</v>
      </c>
      <c r="I7" s="110">
        <v>7</v>
      </c>
      <c r="J7" s="110">
        <v>8</v>
      </c>
      <c r="K7" s="110">
        <v>9</v>
      </c>
      <c r="L7" s="110">
        <v>10</v>
      </c>
      <c r="M7" s="110">
        <v>11</v>
      </c>
      <c r="N7" s="110">
        <v>12</v>
      </c>
      <c r="O7" s="110">
        <v>13</v>
      </c>
      <c r="P7" s="110">
        <v>14</v>
      </c>
      <c r="Q7" s="110">
        <v>15</v>
      </c>
      <c r="R7" s="110">
        <v>16</v>
      </c>
      <c r="S7" s="110">
        <v>17</v>
      </c>
      <c r="T7" s="110">
        <v>18</v>
      </c>
      <c r="U7" s="110">
        <v>19</v>
      </c>
      <c r="V7" s="110">
        <v>20</v>
      </c>
      <c r="W7" s="111" t="s">
        <v>90</v>
      </c>
    </row>
    <row r="8" spans="1:24" ht="16.8" customHeight="1" outlineLevel="1" x14ac:dyDescent="0.25">
      <c r="A8" s="116" t="s">
        <v>48</v>
      </c>
      <c r="B8" s="146">
        <f ca="1">$C8+NPV(diszkont_ráta,$D8:OFFSET($D8,0,0,1,$B$4-1))</f>
        <v>0</v>
      </c>
      <c r="C8" s="147">
        <f>IFERROR('4) Ajánlattevői_adatok'!$E$23*'4) Ajánlattevői_adatok'!$E$28+'4) Ajánlattevői_adatok'!$E$33*'4) Ajánlattevői_adatok'!$E$39+'4) Ajánlattevői_adatok'!$E$44*'4) Ajánlattevői_adatok'!$E$50,0)</f>
        <v>0</v>
      </c>
      <c r="D8" s="147">
        <v>0</v>
      </c>
      <c r="E8" s="147">
        <v>0</v>
      </c>
      <c r="F8" s="147">
        <v>0</v>
      </c>
      <c r="G8" s="147">
        <v>0</v>
      </c>
      <c r="H8" s="147">
        <v>0</v>
      </c>
      <c r="I8" s="147">
        <v>0</v>
      </c>
      <c r="J8" s="147">
        <v>0</v>
      </c>
      <c r="K8" s="147">
        <v>0</v>
      </c>
      <c r="L8" s="147">
        <v>0</v>
      </c>
      <c r="M8" s="147">
        <v>0</v>
      </c>
      <c r="N8" s="147">
        <v>0</v>
      </c>
      <c r="O8" s="147">
        <v>0</v>
      </c>
      <c r="P8" s="147">
        <v>0</v>
      </c>
      <c r="Q8" s="147">
        <v>0</v>
      </c>
      <c r="R8" s="147">
        <v>0</v>
      </c>
      <c r="S8" s="147">
        <v>0</v>
      </c>
      <c r="T8" s="147">
        <v>0</v>
      </c>
      <c r="U8" s="147">
        <v>0</v>
      </c>
      <c r="V8" s="148">
        <v>0</v>
      </c>
      <c r="W8" s="149">
        <f>SUM(C8:V8)</f>
        <v>0</v>
      </c>
    </row>
    <row r="9" spans="1:24" ht="16.8" customHeight="1" outlineLevel="1" x14ac:dyDescent="0.25">
      <c r="A9" s="116" t="s">
        <v>106</v>
      </c>
      <c r="B9" s="146">
        <f ca="1">$C9+NPV(diszkont_ráta,$D9:OFFSET($D9,0,0,1,$B$4-1))</f>
        <v>0</v>
      </c>
      <c r="C9" s="147">
        <f>IF($A7="",0,IF(C7&gt;$B$4,0,('2) LCC_Eredmények_összegzés'!$E$11*POWER(1+'3) Ajánlatkérői_adatok'!$E$17,C7))))</f>
        <v>0</v>
      </c>
      <c r="D9" s="147">
        <f>IF($A7="",0,IF(D7&gt;$B$4,0,('2) LCC_Eredmények_összegzés'!$E$11*POWER(1+'3) Ajánlatkérői_adatok'!$E$17,D7))))</f>
        <v>0</v>
      </c>
      <c r="E9" s="147">
        <f>IF($A7="",0,IF(E7&gt;$B$4,0,('2) LCC_Eredmények_összegzés'!$E$11*POWER(1+'3) Ajánlatkérői_adatok'!$E$17,E7))))</f>
        <v>0</v>
      </c>
      <c r="F9" s="147">
        <f>IF($A7="",0,IF(F7&gt;$B$4,0,('2) LCC_Eredmények_összegzés'!$E$11*POWER(1+'3) Ajánlatkérői_adatok'!$E$17,F7))))</f>
        <v>0</v>
      </c>
      <c r="G9" s="147">
        <f>IF($A7="",0,IF(G7&gt;$B$4,0,('2) LCC_Eredmények_összegzés'!$E$11*POWER(1+'3) Ajánlatkérői_adatok'!$E$17,G7))))</f>
        <v>0</v>
      </c>
      <c r="H9" s="147">
        <f>IF($A7="",0,IF(H7&gt;$B$4,0,('2) LCC_Eredmények_összegzés'!$E$11*POWER(1+'3) Ajánlatkérői_adatok'!$E$17,H7))))</f>
        <v>0</v>
      </c>
      <c r="I9" s="147">
        <f>IF($A7="",0,IF(I7&gt;$B$4,0,('2) LCC_Eredmények_összegzés'!$E$11*POWER(1+'3) Ajánlatkérői_adatok'!$E$17,I7))))</f>
        <v>0</v>
      </c>
      <c r="J9" s="147">
        <f>IF($A7="",0,IF(J7&gt;$B$4,0,('2) LCC_Eredmények_összegzés'!$E$11*POWER(1+'3) Ajánlatkérői_adatok'!$E$17,J7))))</f>
        <v>0</v>
      </c>
      <c r="K9" s="147">
        <f>IF($A7="",0,IF(K7&gt;$B$4,0,('2) LCC_Eredmények_összegzés'!$E$11*POWER(1+'3) Ajánlatkérői_adatok'!$E$17,K7))))</f>
        <v>0</v>
      </c>
      <c r="L9" s="147">
        <f>IF($A7="",0,IF(L7&gt;$B$4,0,('2) LCC_Eredmények_összegzés'!$E$11*POWER(1+'3) Ajánlatkérői_adatok'!$E$17,L7))))</f>
        <v>0</v>
      </c>
      <c r="M9" s="147">
        <f>IF($A7="",0,IF(M7&gt;$B$4,0,('2) LCC_Eredmények_összegzés'!$E$11*POWER(1+'3) Ajánlatkérői_adatok'!$E$17,M7))))</f>
        <v>0</v>
      </c>
      <c r="N9" s="147">
        <f>IF($A7="",0,IF(N7&gt;$B$4,0,('2) LCC_Eredmények_összegzés'!$E$11*POWER(1+'3) Ajánlatkérői_adatok'!$E$17,N7))))</f>
        <v>0</v>
      </c>
      <c r="O9" s="147">
        <f>IF($A7="",0,IF(O7&gt;$B$4,0,('2) LCC_Eredmények_összegzés'!$E$11*POWER(1+'3) Ajánlatkérői_adatok'!$E$17,O7))))</f>
        <v>0</v>
      </c>
      <c r="P9" s="147">
        <f>IF($A7="",0,IF(P7&gt;$B$4,0,('2) LCC_Eredmények_összegzés'!$E$11*POWER(1+'3) Ajánlatkérői_adatok'!$E$17,P7))))</f>
        <v>0</v>
      </c>
      <c r="Q9" s="147">
        <f>IF($A7="",0,IF(Q7&gt;$B$4,0,('2) LCC_Eredmények_összegzés'!$E$11*POWER(1+'3) Ajánlatkérői_adatok'!$E$17,Q7))))</f>
        <v>0</v>
      </c>
      <c r="R9" s="147">
        <f>IF($A7="",0,IF(R7&gt;$B$4,0,('2) LCC_Eredmények_összegzés'!$E$11*POWER(1+'3) Ajánlatkérői_adatok'!$E$17,R7))))</f>
        <v>0</v>
      </c>
      <c r="S9" s="147">
        <f>IF($A7="",0,IF(S7&gt;$B$4,0,('2) LCC_Eredmények_összegzés'!$E$11*POWER(1+'3) Ajánlatkérői_adatok'!$E$17,S7))))</f>
        <v>0</v>
      </c>
      <c r="T9" s="147">
        <f>IF($A7="",0,IF(T7&gt;$B$4,0,('2) LCC_Eredmények_összegzés'!$E$11*POWER(1+'3) Ajánlatkérői_adatok'!$E$17,T7))))</f>
        <v>0</v>
      </c>
      <c r="U9" s="147">
        <f>IF($A7="",0,IF(U7&gt;$B$4,0,('2) LCC_Eredmények_összegzés'!$E$11*POWER(1+'3) Ajánlatkérői_adatok'!$E$17,U7))))</f>
        <v>0</v>
      </c>
      <c r="V9" s="147">
        <f>IF($A7="",0,IF(V7&gt;$B$4,0,('2) LCC_Eredmények_összegzés'!$E$11*POWER(1+'3) Ajánlatkérői_adatok'!$E$17,V7))))</f>
        <v>0</v>
      </c>
      <c r="W9" s="149">
        <f t="shared" ref="W9:W14" si="0">SUM(C9:V9)</f>
        <v>0</v>
      </c>
    </row>
    <row r="10" spans="1:24" ht="16.8" customHeight="1" outlineLevel="1" x14ac:dyDescent="0.25">
      <c r="A10" s="116" t="s">
        <v>91</v>
      </c>
      <c r="B10" s="146">
        <f ca="1">$C10+NPV(diszkont_ráta,$D10:OFFSET($D10,0,0,1,$B$4-1))</f>
        <v>0</v>
      </c>
      <c r="C10" s="147">
        <f>IF(C7&gt;$B$4,0,CHOOSE(VLOOKUP('3) Ajánlatkérői_adatok'!$E$39,'6) Referencia adatok'!$G$14:$H$17,2,FALSE),0,0,'3) Ajánlatkérői_adatok'!$E$40,'4) Ajánlattevői_adatok'!$E$54))</f>
        <v>0</v>
      </c>
      <c r="D10" s="147">
        <f>IF(D7&gt;$B$4,0,CHOOSE(VLOOKUP('3) Ajánlatkérői_adatok'!$E$39,'6) Referencia adatok'!$G$14:$H$17,2,FALSE),0,0,'3) Ajánlatkérői_adatok'!$E$40,'4) Ajánlattevői_adatok'!$E$54))</f>
        <v>0</v>
      </c>
      <c r="E10" s="147">
        <f>IF(E7&gt;$B$4,0,CHOOSE(VLOOKUP('3) Ajánlatkérői_adatok'!$E$39,'6) Referencia adatok'!$G$14:$H$17,2,FALSE),0,0,'3) Ajánlatkérői_adatok'!$E$40,'4) Ajánlattevői_adatok'!$E$54))</f>
        <v>0</v>
      </c>
      <c r="F10" s="147">
        <f>IF(F7&gt;$B$4,0,CHOOSE(VLOOKUP('3) Ajánlatkérői_adatok'!$E$39,'6) Referencia adatok'!$G$14:$H$17,2,FALSE),0,0,'3) Ajánlatkérői_adatok'!$E$40,'4) Ajánlattevői_adatok'!$E$54))</f>
        <v>0</v>
      </c>
      <c r="G10" s="147">
        <f>IF(G7&gt;$B$4,0,CHOOSE(VLOOKUP('3) Ajánlatkérői_adatok'!$E$39,'6) Referencia adatok'!$G$14:$H$17,2,FALSE),0,0,'3) Ajánlatkérői_adatok'!$E$40,'4) Ajánlattevői_adatok'!$E$54))</f>
        <v>0</v>
      </c>
      <c r="H10" s="147">
        <f>IF(H7&gt;$B$4,0,CHOOSE(VLOOKUP('3) Ajánlatkérői_adatok'!$E$39,'6) Referencia adatok'!$G$14:$H$17,2,FALSE),0,0,'3) Ajánlatkérői_adatok'!$E$40,'4) Ajánlattevői_adatok'!$E$54))</f>
        <v>0</v>
      </c>
      <c r="I10" s="147">
        <f>IF(I7&gt;$B$4,0,CHOOSE(VLOOKUP('3) Ajánlatkérői_adatok'!$E$39,'6) Referencia adatok'!$G$14:$H$17,2,FALSE),0,0,'3) Ajánlatkérői_adatok'!$E$40,'4) Ajánlattevői_adatok'!$E$54))</f>
        <v>0</v>
      </c>
      <c r="J10" s="147">
        <f>IF(J7&gt;$B$4,0,CHOOSE(VLOOKUP('3) Ajánlatkérői_adatok'!$E$39,'6) Referencia adatok'!$G$14:$H$17,2,FALSE),0,0,'3) Ajánlatkérői_adatok'!$E$40,'4) Ajánlattevői_adatok'!$E$54))</f>
        <v>0</v>
      </c>
      <c r="K10" s="147">
        <f>IF(K7&gt;$B$4,0,CHOOSE(VLOOKUP('3) Ajánlatkérői_adatok'!$E$39,'6) Referencia adatok'!$G$14:$H$17,2,FALSE),0,0,'3) Ajánlatkérői_adatok'!$E$40,'4) Ajánlattevői_adatok'!$E$54))</f>
        <v>0</v>
      </c>
      <c r="L10" s="147">
        <f>IF(L7&gt;$B$4,0,CHOOSE(VLOOKUP('3) Ajánlatkérői_adatok'!$E$39,'6) Referencia adatok'!$G$14:$H$17,2,FALSE),0,0,'3) Ajánlatkérői_adatok'!$E$40,'4) Ajánlattevői_adatok'!$E$54))</f>
        <v>0</v>
      </c>
      <c r="M10" s="147">
        <f>IF(M7&gt;$B$4,0,CHOOSE(VLOOKUP('3) Ajánlatkérői_adatok'!$E$39,'6) Referencia adatok'!$G$14:$H$17,2,FALSE),0,0,'3) Ajánlatkérői_adatok'!$E$40,'4) Ajánlattevői_adatok'!$E$54))</f>
        <v>0</v>
      </c>
      <c r="N10" s="147">
        <f>IF(N7&gt;$B$4,0,CHOOSE(VLOOKUP('3) Ajánlatkérői_adatok'!$E$39,'6) Referencia adatok'!$G$14:$H$17,2,FALSE),0,0,'3) Ajánlatkérői_adatok'!$E$40,'4) Ajánlattevői_adatok'!$E$54))</f>
        <v>0</v>
      </c>
      <c r="O10" s="147">
        <f>IF(O7&gt;$B$4,0,CHOOSE(VLOOKUP('3) Ajánlatkérői_adatok'!$E$39,'6) Referencia adatok'!$G$14:$H$17,2,FALSE),0,0,'3) Ajánlatkérői_adatok'!$E$40,'4) Ajánlattevői_adatok'!$E$54))</f>
        <v>0</v>
      </c>
      <c r="P10" s="147">
        <f>IF(P7&gt;$B$4,0,CHOOSE(VLOOKUP('3) Ajánlatkérői_adatok'!$E$39,'6) Referencia adatok'!$G$14:$H$17,2,FALSE),0,0,'3) Ajánlatkérői_adatok'!$E$40,'4) Ajánlattevői_adatok'!$E$54))</f>
        <v>0</v>
      </c>
      <c r="Q10" s="147">
        <f>IF(Q7&gt;$B$4,0,CHOOSE(VLOOKUP('3) Ajánlatkérői_adatok'!$E$39,'6) Referencia adatok'!$G$14:$H$17,2,FALSE),0,0,'3) Ajánlatkérői_adatok'!$E$40,'4) Ajánlattevői_adatok'!$E$54))</f>
        <v>0</v>
      </c>
      <c r="R10" s="147">
        <f>IF(R7&gt;$B$4,0,CHOOSE(VLOOKUP('3) Ajánlatkérői_adatok'!$E$39,'6) Referencia adatok'!$G$14:$H$17,2,FALSE),0,0,'3) Ajánlatkérői_adatok'!$E$40,'4) Ajánlattevői_adatok'!$E$54))</f>
        <v>0</v>
      </c>
      <c r="S10" s="147">
        <f>IF(S7&gt;$B$4,0,CHOOSE(VLOOKUP('3) Ajánlatkérői_adatok'!$E$39,'6) Referencia adatok'!$G$14:$H$17,2,FALSE),0,0,'3) Ajánlatkérői_adatok'!$E$40,'4) Ajánlattevői_adatok'!$E$54))</f>
        <v>0</v>
      </c>
      <c r="T10" s="147">
        <f>IF(T7&gt;$B$4,0,CHOOSE(VLOOKUP('3) Ajánlatkérői_adatok'!$E$39,'6) Referencia adatok'!$G$14:$H$17,2,FALSE),0,0,'3) Ajánlatkérői_adatok'!$E$40,'4) Ajánlattevői_adatok'!$E$54))</f>
        <v>0</v>
      </c>
      <c r="U10" s="147">
        <f>IF(U7&gt;$B$4,0,CHOOSE(VLOOKUP('3) Ajánlatkérői_adatok'!$E$39,'6) Referencia adatok'!$G$14:$H$17,2,FALSE),0,0,'3) Ajánlatkérői_adatok'!$E$40,'4) Ajánlattevői_adatok'!$E$54))</f>
        <v>0</v>
      </c>
      <c r="V10" s="147">
        <f>IF(V7&gt;$B$4,0,CHOOSE(VLOOKUP('3) Ajánlatkérői_adatok'!$E$39,'6) Referencia adatok'!$G$14:$H$17,2,FALSE),0,0,'3) Ajánlatkérői_adatok'!$E$40,'4) Ajánlattevői_adatok'!$E$54))</f>
        <v>0</v>
      </c>
      <c r="W10" s="149">
        <f t="shared" si="0"/>
        <v>0</v>
      </c>
    </row>
    <row r="11" spans="1:24" ht="16.8" customHeight="1" outlineLevel="1" x14ac:dyDescent="0.25">
      <c r="A11" s="116" t="s">
        <v>107</v>
      </c>
      <c r="B11" s="146">
        <f ca="1">$C11+NPV(diszkont_ráta,$D11:OFFSET($D11,0,0,1,$B$4-1))</f>
        <v>0</v>
      </c>
      <c r="C11" s="147">
        <f>IFERROR(IF(C7&gt;=$B$4,0,IF(C7&gt;'3) Ajánlatkérői_adatok'!$E$22*'3) Ajánlatkérői_adatok'!$E$27,0,IFERROR(IF(MOD(C$7,'4) Ajánlattevői_adatok'!$E$24)=0,'4) Ajánlattevői_adatok'!$E$28,0),0))
+IF(C7&gt;'3) Ajánlatkérői_adatok'!$E$31*'3) Ajánlatkérői_adatok'!$E$32,0,IFERROR(IF(MOD(C$7,'4) Ajánlattevői_adatok'!$E$34)=0,'4) Ajánlattevői_adatok'!$E$39,0),0))
+IF(C7&gt;'3) Ajánlatkérői_adatok'!$E$36*'3) Ajánlatkérői_adatok'!$E$37,0,IFERROR(IF(MOD(C$7,'4) Ajánlattevői_adatok'!$E$45)=0,'4) Ajánlattevői_adatok'!$E$50,0),0))),0)</f>
        <v>0</v>
      </c>
      <c r="D11" s="147">
        <f>IFERROR(IF(D7&gt;=$B$4,0,IF(D7&gt;'3) Ajánlatkérői_adatok'!$E$22*'3) Ajánlatkérői_adatok'!$E$27,0,IFERROR(IF(MOD(D$7,'4) Ajánlattevői_adatok'!$E$24)=0,'4) Ajánlattevői_adatok'!$E$28,0),0))
+IF(D7&gt;'3) Ajánlatkérői_adatok'!$E$31*'3) Ajánlatkérői_adatok'!$E$32,0,IFERROR(IF(MOD(D$7,'4) Ajánlattevői_adatok'!$E$34)=0,'4) Ajánlattevői_adatok'!$E$39,0),0))
+IF(D7&gt;'3) Ajánlatkérői_adatok'!$E$36*'3) Ajánlatkérői_adatok'!$E$37,0,IFERROR(IF(MOD(D$7,'4) Ajánlattevői_adatok'!$E$45)=0,'4) Ajánlattevői_adatok'!$E$50,0),0))),0)</f>
        <v>0</v>
      </c>
      <c r="E11" s="147">
        <f>IFERROR(IF(E7&gt;=$B$4,0,IF(E7&gt;'3) Ajánlatkérői_adatok'!$E$22*'3) Ajánlatkérői_adatok'!$E$27,0,IFERROR(IF(MOD(E$7,'4) Ajánlattevői_adatok'!$E$24)=0,'4) Ajánlattevői_adatok'!$E$28,0),0))
+IF(E7&gt;'3) Ajánlatkérői_adatok'!$E$31*'3) Ajánlatkérői_adatok'!$E$32,0,IFERROR(IF(MOD(E$7,'4) Ajánlattevői_adatok'!$E$34)=0,'4) Ajánlattevői_adatok'!$E$39,0),0))
+IF(E7&gt;'3) Ajánlatkérői_adatok'!$E$36*'3) Ajánlatkérői_adatok'!$E$37,0,IFERROR(IF(MOD(E$7,'4) Ajánlattevői_adatok'!$E$45)=0,'4) Ajánlattevői_adatok'!$E$50,0),0))),0)</f>
        <v>0</v>
      </c>
      <c r="F11" s="147">
        <f>IFERROR(IF(F7&gt;=$B$4,0,IF(F7&gt;'3) Ajánlatkérői_adatok'!$E$22*'3) Ajánlatkérői_adatok'!$E$27,0,IFERROR(IF(MOD(F$7,'4) Ajánlattevői_adatok'!$E$24)=0,'4) Ajánlattevői_adatok'!$E$28,0),0))
+IF(F7&gt;'3) Ajánlatkérői_adatok'!$E$31*'3) Ajánlatkérői_adatok'!$E$32,0,IFERROR(IF(MOD(F$7,'4) Ajánlattevői_adatok'!$E$34)=0,'4) Ajánlattevői_adatok'!$E$39,0),0))
+IF(F7&gt;'3) Ajánlatkérői_adatok'!$E$36*'3) Ajánlatkérői_adatok'!$E$37,0,IFERROR(IF(MOD(F$7,'4) Ajánlattevői_adatok'!$E$45)=0,'4) Ajánlattevői_adatok'!$E$50,0),0))),0)</f>
        <v>0</v>
      </c>
      <c r="G11" s="147">
        <f>IFERROR(IF(G7&gt;=$B$4,0,IF(G7&gt;'3) Ajánlatkérői_adatok'!$E$22*'3) Ajánlatkérői_adatok'!$E$27,0,IFERROR(IF(MOD(G$7,'4) Ajánlattevői_adatok'!$E$24)=0,'4) Ajánlattevői_adatok'!$E$28,0),0))
+IF(G7&gt;'3) Ajánlatkérői_adatok'!$E$31*'3) Ajánlatkérői_adatok'!$E$32,0,IFERROR(IF(MOD(G$7,'4) Ajánlattevői_adatok'!$E$34)=0,'4) Ajánlattevői_adatok'!$E$39,0),0))
+IF(G7&gt;'3) Ajánlatkérői_adatok'!$E$36*'3) Ajánlatkérői_adatok'!$E$37,0,IFERROR(IF(MOD(G$7,'4) Ajánlattevői_adatok'!$E$45)=0,'4) Ajánlattevői_adatok'!$E$50,0),0))),0)</f>
        <v>0</v>
      </c>
      <c r="H11" s="147">
        <f>IFERROR(IF(H7&gt;=$B$4,0,IF(H7&gt;'3) Ajánlatkérői_adatok'!$E$22*'3) Ajánlatkérői_adatok'!$E$27,0,IFERROR(IF(MOD(H$7,'4) Ajánlattevői_adatok'!$E$24)=0,'4) Ajánlattevői_adatok'!$E$28,0),0))
+IF(H7&gt;'3) Ajánlatkérői_adatok'!$E$31*'3) Ajánlatkérői_adatok'!$E$32,0,IFERROR(IF(MOD(H$7,'4) Ajánlattevői_adatok'!$E$34)=0,'4) Ajánlattevői_adatok'!$E$39,0),0))
+IF(H7&gt;'3) Ajánlatkérői_adatok'!$E$36*'3) Ajánlatkérői_adatok'!$E$37,0,IFERROR(IF(MOD(H$7,'4) Ajánlattevői_adatok'!$E$45)=0,'4) Ajánlattevői_adatok'!$E$50,0),0))),0)</f>
        <v>0</v>
      </c>
      <c r="I11" s="147">
        <f>IFERROR(IF(I7&gt;=$B$4,0,IF(I7&gt;'3) Ajánlatkérői_adatok'!$E$22*'3) Ajánlatkérői_adatok'!$E$27,0,IFERROR(IF(MOD(I$7,'4) Ajánlattevői_adatok'!$E$24)=0,'4) Ajánlattevői_adatok'!$E$28,0),0))
+IF(I7&gt;'3) Ajánlatkérői_adatok'!$E$31*'3) Ajánlatkérői_adatok'!$E$32,0,IFERROR(IF(MOD(I$7,'4) Ajánlattevői_adatok'!$E$34)=0,'4) Ajánlattevői_adatok'!$E$39,0),0))
+IF(I7&gt;'3) Ajánlatkérői_adatok'!$E$36*'3) Ajánlatkérői_adatok'!$E$37,0,IFERROR(IF(MOD(I$7,'4) Ajánlattevői_adatok'!$E$45)=0,'4) Ajánlattevői_adatok'!$E$50,0),0))),0)</f>
        <v>0</v>
      </c>
      <c r="J11" s="147">
        <f>IFERROR(IF(J7&gt;=$B$4,0,IF(J7&gt;'3) Ajánlatkérői_adatok'!$E$22*'3) Ajánlatkérői_adatok'!$E$27,0,IFERROR(IF(MOD(J$7,'4) Ajánlattevői_adatok'!$E$24)=0,'4) Ajánlattevői_adatok'!$E$28,0),0))
+IF(J7&gt;'3) Ajánlatkérői_adatok'!$E$31*'3) Ajánlatkérői_adatok'!$E$32,0,IFERROR(IF(MOD(J$7,'4) Ajánlattevői_adatok'!$E$34)=0,'4) Ajánlattevői_adatok'!$E$39,0),0))
+IF(J7&gt;'3) Ajánlatkérői_adatok'!$E$36*'3) Ajánlatkérői_adatok'!$E$37,0,IFERROR(IF(MOD(J$7,'4) Ajánlattevői_adatok'!$E$45)=0,'4) Ajánlattevői_adatok'!$E$50,0),0))),0)</f>
        <v>0</v>
      </c>
      <c r="K11" s="147">
        <f>IFERROR(IF(K7&gt;=$B$4,0,IF(K7&gt;'3) Ajánlatkérői_adatok'!$E$22*'3) Ajánlatkérői_adatok'!$E$27,0,IFERROR(IF(MOD(K$7,'4) Ajánlattevői_adatok'!$E$24)=0,'4) Ajánlattevői_adatok'!$E$28,0),0))
+IF(K7&gt;'3) Ajánlatkérői_adatok'!$E$31*'3) Ajánlatkérői_adatok'!$E$32,0,IFERROR(IF(MOD(K$7,'4) Ajánlattevői_adatok'!$E$34)=0,'4) Ajánlattevői_adatok'!$E$39,0),0))
+IF(K7&gt;'3) Ajánlatkérői_adatok'!$E$36*'3) Ajánlatkérői_adatok'!$E$37,0,IFERROR(IF(MOD(K$7,'4) Ajánlattevői_adatok'!$E$45)=0,'4) Ajánlattevői_adatok'!$E$50,0),0))),0)</f>
        <v>0</v>
      </c>
      <c r="L11" s="147">
        <f>IFERROR(IF(L7&gt;=$B$4,0,IF(L7&gt;'3) Ajánlatkérői_adatok'!$E$22*'3) Ajánlatkérői_adatok'!$E$27,0,IFERROR(IF(MOD(L$7,'4) Ajánlattevői_adatok'!$E$24)=0,'4) Ajánlattevői_adatok'!$E$28,0),0))
+IF(L7&gt;'3) Ajánlatkérői_adatok'!$E$31*'3) Ajánlatkérői_adatok'!$E$32,0,IFERROR(IF(MOD(L$7,'4) Ajánlattevői_adatok'!$E$34)=0,'4) Ajánlattevői_adatok'!$E$39,0),0))
+IF(L7&gt;'3) Ajánlatkérői_adatok'!$E$36*'3) Ajánlatkérői_adatok'!$E$37,0,IFERROR(IF(MOD(L$7,'4) Ajánlattevői_adatok'!$E$45)=0,'4) Ajánlattevői_adatok'!$E$50,0),0))),0)</f>
        <v>0</v>
      </c>
      <c r="M11" s="147">
        <f>IFERROR(IF(M7&gt;=$B$4,0,IF(M7&gt;'3) Ajánlatkérői_adatok'!$E$22*'3) Ajánlatkérői_adatok'!$E$27,0,IFERROR(IF(MOD(M$7,'4) Ajánlattevői_adatok'!$E$24)=0,'4) Ajánlattevői_adatok'!$E$28,0),0))
+IF(M7&gt;'3) Ajánlatkérői_adatok'!$E$31*'3) Ajánlatkérői_adatok'!$E$32,0,IFERROR(IF(MOD(M$7,'4) Ajánlattevői_adatok'!$E$34)=0,'4) Ajánlattevői_adatok'!$E$39,0),0))
+IF(M7&gt;'3) Ajánlatkérői_adatok'!$E$36*'3) Ajánlatkérői_adatok'!$E$37,0,IFERROR(IF(MOD(M$7,'4) Ajánlattevői_adatok'!$E$45)=0,'4) Ajánlattevői_adatok'!$E$50,0),0))),0)</f>
        <v>0</v>
      </c>
      <c r="N11" s="147">
        <f>IFERROR(IF(N7&gt;=$B$4,0,IF(N7&gt;'3) Ajánlatkérői_adatok'!$E$22*'3) Ajánlatkérői_adatok'!$E$27,0,IFERROR(IF(MOD(N$7,'4) Ajánlattevői_adatok'!$E$24)=0,'4) Ajánlattevői_adatok'!$E$28,0),0))
+IF(N7&gt;'3) Ajánlatkérői_adatok'!$E$31*'3) Ajánlatkérői_adatok'!$E$32,0,IFERROR(IF(MOD(N$7,'4) Ajánlattevői_adatok'!$E$34)=0,'4) Ajánlattevői_adatok'!$E$39,0),0))
+IF(N7&gt;'3) Ajánlatkérői_adatok'!$E$36*'3) Ajánlatkérői_adatok'!$E$37,0,IFERROR(IF(MOD(N$7,'4) Ajánlattevői_adatok'!$E$45)=0,'4) Ajánlattevői_adatok'!$E$50,0),0))),0)</f>
        <v>0</v>
      </c>
      <c r="O11" s="147">
        <f>IFERROR(IF(O7&gt;=$B$4,0,IF(O7&gt;'3) Ajánlatkérői_adatok'!$E$22*'3) Ajánlatkérői_adatok'!$E$27,0,IFERROR(IF(MOD(O$7,'4) Ajánlattevői_adatok'!$E$24)=0,'4) Ajánlattevői_adatok'!$E$28,0),0))
+IF(O7&gt;'3) Ajánlatkérői_adatok'!$E$31*'3) Ajánlatkérői_adatok'!$E$32,0,IFERROR(IF(MOD(O$7,'4) Ajánlattevői_adatok'!$E$34)=0,'4) Ajánlattevői_adatok'!$E$39,0),0))
+IF(O7&gt;'3) Ajánlatkérői_adatok'!$E$36*'3) Ajánlatkérői_adatok'!$E$37,0,IFERROR(IF(MOD(O$7,'4) Ajánlattevői_adatok'!$E$45)=0,'4) Ajánlattevői_adatok'!$E$50,0),0))),0)</f>
        <v>0</v>
      </c>
      <c r="P11" s="147">
        <f>IFERROR(IF(P7&gt;=$B$4,0,IF(P7&gt;'3) Ajánlatkérői_adatok'!$E$22*'3) Ajánlatkérői_adatok'!$E$27,0,IFERROR(IF(MOD(P$7,'4) Ajánlattevői_adatok'!$E$24)=0,'4) Ajánlattevői_adatok'!$E$28,0),0))
+IF(P7&gt;'3) Ajánlatkérői_adatok'!$E$31*'3) Ajánlatkérői_adatok'!$E$32,0,IFERROR(IF(MOD(P$7,'4) Ajánlattevői_adatok'!$E$34)=0,'4) Ajánlattevői_adatok'!$E$39,0),0))
+IF(P7&gt;'3) Ajánlatkérői_adatok'!$E$36*'3) Ajánlatkérői_adatok'!$E$37,0,IFERROR(IF(MOD(P$7,'4) Ajánlattevői_adatok'!$E$45)=0,'4) Ajánlattevői_adatok'!$E$50,0),0))),0)</f>
        <v>0</v>
      </c>
      <c r="Q11" s="147">
        <f>IFERROR(IF(Q7&gt;=$B$4,0,IF(Q7&gt;'3) Ajánlatkérői_adatok'!$E$22*'3) Ajánlatkérői_adatok'!$E$27,0,IFERROR(IF(MOD(Q$7,'4) Ajánlattevői_adatok'!$E$24)=0,'4) Ajánlattevői_adatok'!$E$28,0),0))
+IF(Q7&gt;'3) Ajánlatkérői_adatok'!$E$31*'3) Ajánlatkérői_adatok'!$E$32,0,IFERROR(IF(MOD(Q$7,'4) Ajánlattevői_adatok'!$E$34)=0,'4) Ajánlattevői_adatok'!$E$39,0),0))
+IF(Q7&gt;'3) Ajánlatkérői_adatok'!$E$36*'3) Ajánlatkérői_adatok'!$E$37,0,IFERROR(IF(MOD(Q$7,'4) Ajánlattevői_adatok'!$E$45)=0,'4) Ajánlattevői_adatok'!$E$50,0),0))),0)</f>
        <v>0</v>
      </c>
      <c r="R11" s="147">
        <f>IFERROR(IF(R7&gt;=$B$4,0,IF(R7&gt;'3) Ajánlatkérői_adatok'!$E$22*'3) Ajánlatkérői_adatok'!$E$27,0,IFERROR(IF(MOD(R$7,'4) Ajánlattevői_adatok'!$E$24)=0,'4) Ajánlattevői_adatok'!$E$28,0),0))
+IF(R7&gt;'3) Ajánlatkérői_adatok'!$E$31*'3) Ajánlatkérői_adatok'!$E$32,0,IFERROR(IF(MOD(R$7,'4) Ajánlattevői_adatok'!$E$34)=0,'4) Ajánlattevői_adatok'!$E$39,0),0))
+IF(R7&gt;'3) Ajánlatkérői_adatok'!$E$36*'3) Ajánlatkérői_adatok'!$E$37,0,IFERROR(IF(MOD(R$7,'4) Ajánlattevői_adatok'!$E$45)=0,'4) Ajánlattevői_adatok'!$E$50,0),0))),0)</f>
        <v>0</v>
      </c>
      <c r="S11" s="147">
        <f>IFERROR(IF(S7&gt;=$B$4,0,IF(S7&gt;'3) Ajánlatkérői_adatok'!$E$22*'3) Ajánlatkérői_adatok'!$E$27,0,IFERROR(IF(MOD(S$7,'4) Ajánlattevői_adatok'!$E$24)=0,'4) Ajánlattevői_adatok'!$E$28,0),0))
+IF(S7&gt;'3) Ajánlatkérői_adatok'!$E$31*'3) Ajánlatkérői_adatok'!$E$32,0,IFERROR(IF(MOD(S$7,'4) Ajánlattevői_adatok'!$E$34)=0,'4) Ajánlattevői_adatok'!$E$39,0),0))
+IF(S7&gt;'3) Ajánlatkérői_adatok'!$E$36*'3) Ajánlatkérői_adatok'!$E$37,0,IFERROR(IF(MOD(S$7,'4) Ajánlattevői_adatok'!$E$45)=0,'4) Ajánlattevői_adatok'!$E$50,0),0))),0)</f>
        <v>0</v>
      </c>
      <c r="T11" s="147">
        <f>IFERROR(IF(T7&gt;=$B$4,0,IF(T7&gt;'3) Ajánlatkérői_adatok'!$E$22*'3) Ajánlatkérői_adatok'!$E$27,0,IFERROR(IF(MOD(T$7,'4) Ajánlattevői_adatok'!$E$24)=0,'4) Ajánlattevői_adatok'!$E$28,0),0))
+IF(T7&gt;'3) Ajánlatkérői_adatok'!$E$31*'3) Ajánlatkérői_adatok'!$E$32,0,IFERROR(IF(MOD(T$7,'4) Ajánlattevői_adatok'!$E$34)=0,'4) Ajánlattevői_adatok'!$E$39,0),0))
+IF(T7&gt;'3) Ajánlatkérői_adatok'!$E$36*'3) Ajánlatkérői_adatok'!$E$37,0,IFERROR(IF(MOD(T$7,'4) Ajánlattevői_adatok'!$E$45)=0,'4) Ajánlattevői_adatok'!$E$50,0),0))),0)</f>
        <v>0</v>
      </c>
      <c r="U11" s="147">
        <f>IFERROR(IF(U7&gt;=$B$4,0,IF(U7&gt;'3) Ajánlatkérői_adatok'!$E$22*'3) Ajánlatkérői_adatok'!$E$27,0,IFERROR(IF(MOD(U$7,'4) Ajánlattevői_adatok'!$E$24)=0,'4) Ajánlattevői_adatok'!$E$28,0),0))
+IF(U7&gt;'3) Ajánlatkérői_adatok'!$E$31*'3) Ajánlatkérői_adatok'!$E$32,0,IFERROR(IF(MOD(U$7,'4) Ajánlattevői_adatok'!$E$34)=0,'4) Ajánlattevői_adatok'!$E$39,0),0))
+IF(U7&gt;'3) Ajánlatkérői_adatok'!$E$36*'3) Ajánlatkérői_adatok'!$E$37,0,IFERROR(IF(MOD(U$7,'4) Ajánlattevői_adatok'!$E$45)=0,'4) Ajánlattevői_adatok'!$E$50,0),0))),0)</f>
        <v>0</v>
      </c>
      <c r="V11" s="147">
        <f>IFERROR(IF(V7&gt;=$B$4,0,IF(V7&gt;'3) Ajánlatkérői_adatok'!$E$22*'3) Ajánlatkérői_adatok'!$E$27,0,IFERROR(IF(MOD(V$7,'4) Ajánlattevői_adatok'!$E$24)=0,'4) Ajánlattevői_adatok'!$E$28,0),0))
+IF(V7&gt;'3) Ajánlatkérői_adatok'!$E$31*'3) Ajánlatkérői_adatok'!$E$32,0,IFERROR(IF(MOD(V$7,'4) Ajánlattevői_adatok'!$E$34)=0,'4) Ajánlattevői_adatok'!$E$39,0),0))
+IF(V7&gt;'3) Ajánlatkérői_adatok'!$E$36*'3) Ajánlatkérői_adatok'!$E$37,0,IFERROR(IF(MOD(V$7,'4) Ajánlattevői_adatok'!$E$45)=0,'4) Ajánlattevői_adatok'!$E$50,0),0))),0)</f>
        <v>0</v>
      </c>
      <c r="W11" s="149">
        <f t="shared" si="0"/>
        <v>0</v>
      </c>
    </row>
    <row r="12" spans="1:24" ht="16.8" customHeight="1" outlineLevel="1" x14ac:dyDescent="0.25">
      <c r="A12" s="116" t="s">
        <v>55</v>
      </c>
      <c r="B12" s="146">
        <f ca="1">$C12+NPV(diszkont_ráta,$D12:OFFSET($D12,0,0,1,$B$4-1))</f>
        <v>0</v>
      </c>
      <c r="C12" s="147">
        <f>SUM('4) Ajánlattevői_adatok'!$E$57:$E$60)</f>
        <v>0</v>
      </c>
      <c r="D12" s="147">
        <f>IFERROR(IF(D7&gt;$B$4,0,'4) Ajánlattevői_adatok'!$E$58+'4) Ajánlattevői_adatok'!$E$60),0)</f>
        <v>0</v>
      </c>
      <c r="E12" s="147">
        <f>IFERROR(IF(E7&gt;$B$4,0,'4) Ajánlattevői_adatok'!$E$58+'4) Ajánlattevői_adatok'!$E$60),0)</f>
        <v>0</v>
      </c>
      <c r="F12" s="147">
        <f>IFERROR(IF(F7&gt;$B$4,0,'4) Ajánlattevői_adatok'!$E$58+'4) Ajánlattevői_adatok'!$E$60),0)</f>
        <v>0</v>
      </c>
      <c r="G12" s="147">
        <f>IFERROR(IF(G7&gt;$B$4,0,'4) Ajánlattevői_adatok'!$E$58+'4) Ajánlattevői_adatok'!$E$60),0)</f>
        <v>0</v>
      </c>
      <c r="H12" s="147">
        <f>IFERROR(IF(H7&gt;$B$4,0,'4) Ajánlattevői_adatok'!$E$58+'4) Ajánlattevői_adatok'!$E$60),0)</f>
        <v>0</v>
      </c>
      <c r="I12" s="147">
        <f>IFERROR(IF(I7&gt;$B$4,0,'4) Ajánlattevői_adatok'!$E$58+'4) Ajánlattevői_adatok'!$E$60),0)</f>
        <v>0</v>
      </c>
      <c r="J12" s="147">
        <f>IFERROR(IF(J7&gt;$B$4,0,'4) Ajánlattevői_adatok'!$E$58+'4) Ajánlattevői_adatok'!$E$60),0)</f>
        <v>0</v>
      </c>
      <c r="K12" s="147">
        <f>IFERROR(IF(K7&gt;$B$4,0,'4) Ajánlattevői_adatok'!$E$58+'4) Ajánlattevői_adatok'!$E$60),0)</f>
        <v>0</v>
      </c>
      <c r="L12" s="147">
        <f>IFERROR(IF(L7&gt;$B$4,0,'4) Ajánlattevői_adatok'!$E$58+'4) Ajánlattevői_adatok'!$E$60),0)</f>
        <v>0</v>
      </c>
      <c r="M12" s="147">
        <f>IFERROR(IF(M7&gt;$B$4,0,'4) Ajánlattevői_adatok'!$E$58+'4) Ajánlattevői_adatok'!$E$60),0)</f>
        <v>0</v>
      </c>
      <c r="N12" s="147">
        <f>IFERROR(IF(N7&gt;$B$4,0,'4) Ajánlattevői_adatok'!$E$58+'4) Ajánlattevői_adatok'!$E$60),0)</f>
        <v>0</v>
      </c>
      <c r="O12" s="147">
        <f>IFERROR(IF(O7&gt;$B$4,0,'4) Ajánlattevői_adatok'!$E$58+'4) Ajánlattevői_adatok'!$E$60),0)</f>
        <v>0</v>
      </c>
      <c r="P12" s="147">
        <f>IFERROR(IF(P7&gt;$B$4,0,'4) Ajánlattevői_adatok'!$E$58+'4) Ajánlattevői_adatok'!$E$60),0)</f>
        <v>0</v>
      </c>
      <c r="Q12" s="147">
        <f>IFERROR(IF(Q7&gt;$B$4,0,'4) Ajánlattevői_adatok'!$E$58+'4) Ajánlattevői_adatok'!$E$60),0)</f>
        <v>0</v>
      </c>
      <c r="R12" s="147">
        <f>IFERROR(IF(R7&gt;$B$4,0,'4) Ajánlattevői_adatok'!$E$58+'4) Ajánlattevői_adatok'!$E$60),0)</f>
        <v>0</v>
      </c>
      <c r="S12" s="147">
        <f>IFERROR(IF(S7&gt;$B$4,0,'4) Ajánlattevői_adatok'!$E$58+'4) Ajánlattevői_adatok'!$E$60),0)</f>
        <v>0</v>
      </c>
      <c r="T12" s="147">
        <f>IFERROR(IF(T7&gt;$B$4,0,'4) Ajánlattevői_adatok'!$E$58+'4) Ajánlattevői_adatok'!$E$60),0)</f>
        <v>0</v>
      </c>
      <c r="U12" s="147">
        <f>IFERROR(IF(U7&gt;$B$4,0,'4) Ajánlattevői_adatok'!$E$58+'4) Ajánlattevői_adatok'!$E$60),0)</f>
        <v>0</v>
      </c>
      <c r="V12" s="147">
        <f>IFERROR(IF(V7&gt;$B$4,0,'4) Ajánlattevői_adatok'!$E$58+'4) Ajánlattevői_adatok'!$E$60),0)</f>
        <v>0</v>
      </c>
      <c r="W12" s="149">
        <f t="shared" si="0"/>
        <v>0</v>
      </c>
    </row>
    <row r="13" spans="1:24" ht="16.8" customHeight="1" outlineLevel="1" x14ac:dyDescent="0.25">
      <c r="A13" s="115" t="s">
        <v>92</v>
      </c>
      <c r="B13" s="146">
        <f ca="1">$C13+NPV(diszkont_ráta,$D13:OFFSET($D13,0,0,1,$B$4-1))</f>
        <v>0</v>
      </c>
      <c r="C13" s="147">
        <f>IFERROR(IF(C7&gt;$B$4,0,CHOOSE(VLOOKUP('3) Ajánlatkérői_adatok'!$E$46,'6) Referencia adatok'!$G$21:$H$24,2,FALSE),0,0,'3) Ajánlatkérői_adatok'!$E$47*'2) LCC_Eredmények_összegzés'!$E$10*'3) Ajánlatkérői_adatok'!$E$49,'3) Ajánlatkérői_adatok'!$E$48*'2) LCC_Eredmények_összegzés'!$E$10*'3) Ajánlatkérői_adatok'!$E$49)),0)</f>
        <v>0</v>
      </c>
      <c r="D13" s="147">
        <f>IF(D7&gt;$B$4,0,$C13)</f>
        <v>0</v>
      </c>
      <c r="E13" s="147">
        <f t="shared" ref="E13:V13" si="1">IF(E7&gt;$B$4,0,$C13)</f>
        <v>0</v>
      </c>
      <c r="F13" s="147">
        <f t="shared" si="1"/>
        <v>0</v>
      </c>
      <c r="G13" s="147">
        <f t="shared" si="1"/>
        <v>0</v>
      </c>
      <c r="H13" s="147">
        <f t="shared" si="1"/>
        <v>0</v>
      </c>
      <c r="I13" s="147">
        <f t="shared" si="1"/>
        <v>0</v>
      </c>
      <c r="J13" s="147">
        <f t="shared" si="1"/>
        <v>0</v>
      </c>
      <c r="K13" s="147">
        <f t="shared" si="1"/>
        <v>0</v>
      </c>
      <c r="L13" s="147">
        <f t="shared" si="1"/>
        <v>0</v>
      </c>
      <c r="M13" s="147">
        <f t="shared" si="1"/>
        <v>0</v>
      </c>
      <c r="N13" s="147">
        <f t="shared" si="1"/>
        <v>0</v>
      </c>
      <c r="O13" s="147">
        <f t="shared" si="1"/>
        <v>0</v>
      </c>
      <c r="P13" s="147">
        <f t="shared" si="1"/>
        <v>0</v>
      </c>
      <c r="Q13" s="147">
        <f t="shared" si="1"/>
        <v>0</v>
      </c>
      <c r="R13" s="147">
        <f t="shared" si="1"/>
        <v>0</v>
      </c>
      <c r="S13" s="147">
        <f t="shared" si="1"/>
        <v>0</v>
      </c>
      <c r="T13" s="147">
        <f t="shared" si="1"/>
        <v>0</v>
      </c>
      <c r="U13" s="147">
        <f t="shared" si="1"/>
        <v>0</v>
      </c>
      <c r="V13" s="147">
        <f t="shared" si="1"/>
        <v>0</v>
      </c>
      <c r="W13" s="150">
        <f t="shared" si="0"/>
        <v>0</v>
      </c>
    </row>
    <row r="14" spans="1:24" s="105" customFormat="1" ht="16.8" customHeight="1" outlineLevel="1" x14ac:dyDescent="0.25">
      <c r="A14" s="117" t="s">
        <v>93</v>
      </c>
      <c r="B14" s="151">
        <f ca="1">$C14+NPV(diszkont_ráta,$D14:OFFSET($D14,0,0,1,$B$4-1))</f>
        <v>0</v>
      </c>
      <c r="C14" s="152">
        <f t="shared" ref="C14:V14" si="2">SUM(C8:C13)</f>
        <v>0</v>
      </c>
      <c r="D14" s="151">
        <f t="shared" si="2"/>
        <v>0</v>
      </c>
      <c r="E14" s="151">
        <f t="shared" si="2"/>
        <v>0</v>
      </c>
      <c r="F14" s="151">
        <f t="shared" si="2"/>
        <v>0</v>
      </c>
      <c r="G14" s="151">
        <f t="shared" si="2"/>
        <v>0</v>
      </c>
      <c r="H14" s="151">
        <f t="shared" si="2"/>
        <v>0</v>
      </c>
      <c r="I14" s="151">
        <f t="shared" si="2"/>
        <v>0</v>
      </c>
      <c r="J14" s="151">
        <f t="shared" si="2"/>
        <v>0</v>
      </c>
      <c r="K14" s="151">
        <f t="shared" si="2"/>
        <v>0</v>
      </c>
      <c r="L14" s="151">
        <f t="shared" si="2"/>
        <v>0</v>
      </c>
      <c r="M14" s="151">
        <f t="shared" si="2"/>
        <v>0</v>
      </c>
      <c r="N14" s="151">
        <f t="shared" si="2"/>
        <v>0</v>
      </c>
      <c r="O14" s="151">
        <f t="shared" si="2"/>
        <v>0</v>
      </c>
      <c r="P14" s="151">
        <f t="shared" si="2"/>
        <v>0</v>
      </c>
      <c r="Q14" s="151">
        <f t="shared" si="2"/>
        <v>0</v>
      </c>
      <c r="R14" s="151">
        <f t="shared" si="2"/>
        <v>0</v>
      </c>
      <c r="S14" s="151">
        <f t="shared" si="2"/>
        <v>0</v>
      </c>
      <c r="T14" s="151">
        <f t="shared" si="2"/>
        <v>0</v>
      </c>
      <c r="U14" s="151">
        <f t="shared" si="2"/>
        <v>0</v>
      </c>
      <c r="V14" s="151">
        <f t="shared" si="2"/>
        <v>0</v>
      </c>
      <c r="W14" s="149">
        <f t="shared" si="0"/>
        <v>0</v>
      </c>
      <c r="X14" s="113"/>
    </row>
    <row r="15" spans="1:24" s="105" customFormat="1" ht="16.8" customHeight="1" outlineLevel="1" x14ac:dyDescent="0.25">
      <c r="B15" s="113"/>
      <c r="C15" s="113"/>
      <c r="D15" s="113"/>
      <c r="E15" s="113"/>
      <c r="F15" s="113"/>
      <c r="G15" s="113"/>
      <c r="H15" s="113"/>
      <c r="I15" s="113"/>
      <c r="J15" s="113"/>
      <c r="K15" s="113"/>
      <c r="L15" s="113"/>
      <c r="M15" s="113"/>
      <c r="N15" s="113"/>
      <c r="O15" s="113"/>
      <c r="P15" s="113"/>
      <c r="Q15" s="113"/>
      <c r="R15" s="113"/>
      <c r="S15" s="113"/>
      <c r="T15" s="113"/>
      <c r="U15" s="113"/>
      <c r="V15" s="113"/>
      <c r="W15" s="113"/>
    </row>
    <row r="16" spans="1:24" ht="16.8" customHeight="1" outlineLevel="1" x14ac:dyDescent="0.25">
      <c r="B16" s="112"/>
    </row>
    <row r="17" spans="1:24" ht="16.8" customHeight="1" x14ac:dyDescent="0.25">
      <c r="A17" s="107"/>
      <c r="C17" s="108"/>
    </row>
    <row r="18" spans="1:24" s="106" customFormat="1" ht="16.8" customHeight="1" x14ac:dyDescent="0.35">
      <c r="A18" s="153" t="str">
        <f>IF('3) Ajánlatkérői_adatok'!$F$8="","",'3) Ajánlatkérői_adatok'!$F$8)</f>
        <v/>
      </c>
      <c r="B18" s="109" t="s">
        <v>113</v>
      </c>
      <c r="C18" s="110">
        <v>1</v>
      </c>
      <c r="D18" s="110">
        <v>2</v>
      </c>
      <c r="E18" s="110">
        <v>3</v>
      </c>
      <c r="F18" s="110">
        <v>4</v>
      </c>
      <c r="G18" s="110">
        <v>5</v>
      </c>
      <c r="H18" s="110">
        <v>6</v>
      </c>
      <c r="I18" s="110">
        <v>7</v>
      </c>
      <c r="J18" s="110">
        <v>8</v>
      </c>
      <c r="K18" s="110">
        <v>9</v>
      </c>
      <c r="L18" s="110">
        <v>10</v>
      </c>
      <c r="M18" s="110">
        <v>11</v>
      </c>
      <c r="N18" s="110">
        <v>12</v>
      </c>
      <c r="O18" s="110">
        <v>13</v>
      </c>
      <c r="P18" s="110">
        <v>14</v>
      </c>
      <c r="Q18" s="110">
        <v>15</v>
      </c>
      <c r="R18" s="110">
        <v>16</v>
      </c>
      <c r="S18" s="110">
        <v>17</v>
      </c>
      <c r="T18" s="110">
        <v>18</v>
      </c>
      <c r="U18" s="110">
        <v>19</v>
      </c>
      <c r="V18" s="110">
        <v>20</v>
      </c>
      <c r="W18" s="111" t="s">
        <v>90</v>
      </c>
    </row>
    <row r="19" spans="1:24" ht="16.8" customHeight="1" outlineLevel="1" x14ac:dyDescent="0.25">
      <c r="A19" s="116" t="s">
        <v>48</v>
      </c>
      <c r="B19" s="146">
        <f ca="1">$C19+NPV(diszkont_ráta,$D19:OFFSET($D19,0,0,1,$B$4-1))</f>
        <v>0</v>
      </c>
      <c r="C19" s="147">
        <f>IFERROR('4) Ajánlattevői_adatok'!$F$23*'4) Ajánlattevői_adatok'!$F$28+'4) Ajánlattevői_adatok'!$F$33*'4) Ajánlattevői_adatok'!$F$39+'4) Ajánlattevői_adatok'!$F$44*'4) Ajánlattevői_adatok'!$F$50,0)</f>
        <v>0</v>
      </c>
      <c r="D19" s="147">
        <v>0</v>
      </c>
      <c r="E19" s="147">
        <v>0</v>
      </c>
      <c r="F19" s="147">
        <v>0</v>
      </c>
      <c r="G19" s="147">
        <v>0</v>
      </c>
      <c r="H19" s="147">
        <v>0</v>
      </c>
      <c r="I19" s="147">
        <v>0</v>
      </c>
      <c r="J19" s="147">
        <v>0</v>
      </c>
      <c r="K19" s="147">
        <v>0</v>
      </c>
      <c r="L19" s="147">
        <v>0</v>
      </c>
      <c r="M19" s="147">
        <v>0</v>
      </c>
      <c r="N19" s="147">
        <v>0</v>
      </c>
      <c r="O19" s="147">
        <v>0</v>
      </c>
      <c r="P19" s="147">
        <v>0</v>
      </c>
      <c r="Q19" s="147">
        <v>0</v>
      </c>
      <c r="R19" s="147">
        <v>0</v>
      </c>
      <c r="S19" s="147">
        <v>0</v>
      </c>
      <c r="T19" s="147">
        <v>0</v>
      </c>
      <c r="U19" s="147">
        <v>0</v>
      </c>
      <c r="V19" s="148">
        <v>0</v>
      </c>
      <c r="W19" s="149">
        <f>SUM(C19:V19)</f>
        <v>0</v>
      </c>
    </row>
    <row r="20" spans="1:24" ht="16.8" customHeight="1" outlineLevel="1" x14ac:dyDescent="0.25">
      <c r="A20" s="116" t="s">
        <v>106</v>
      </c>
      <c r="B20" s="146">
        <f ca="1">$C20+NPV(diszkont_ráta,$D20:OFFSET($D20,0,0,1,$B$4-1))</f>
        <v>0</v>
      </c>
      <c r="C20" s="147">
        <f>IF($A18="",0,IF(C18&gt;$B$4,0,('2) LCC_Eredmények_összegzés'!$F$11*POWER(1+'3) Ajánlatkérői_adatok'!$E$17,C18))))</f>
        <v>0</v>
      </c>
      <c r="D20" s="147">
        <f>IF($A18="",0,IF(D18&gt;$B$4,0,('2) LCC_Eredmények_összegzés'!$F$11*POWER(1+'3) Ajánlatkérői_adatok'!$E$17,D18))))</f>
        <v>0</v>
      </c>
      <c r="E20" s="147">
        <f>IF($A18="",0,IF(E18&gt;$B$4,0,('2) LCC_Eredmények_összegzés'!$F$11*POWER(1+'3) Ajánlatkérői_adatok'!$E$17,E18))))</f>
        <v>0</v>
      </c>
      <c r="F20" s="147">
        <f>IF($A18="",0,IF(F18&gt;$B$4,0,('2) LCC_Eredmények_összegzés'!$F$11*POWER(1+'3) Ajánlatkérői_adatok'!$E$17,F18))))</f>
        <v>0</v>
      </c>
      <c r="G20" s="147">
        <f>IF($A18="",0,IF(G18&gt;$B$4,0,('2) LCC_Eredmények_összegzés'!$F$11*POWER(1+'3) Ajánlatkérői_adatok'!$E$17,G18))))</f>
        <v>0</v>
      </c>
      <c r="H20" s="147">
        <f>IF($A18="",0,IF(H18&gt;$B$4,0,('2) LCC_Eredmények_összegzés'!$F$11*POWER(1+'3) Ajánlatkérői_adatok'!$E$17,H18))))</f>
        <v>0</v>
      </c>
      <c r="I20" s="147">
        <f>IF($A18="",0,IF(I18&gt;$B$4,0,('2) LCC_Eredmények_összegzés'!$F$11*POWER(1+'3) Ajánlatkérői_adatok'!$E$17,I18))))</f>
        <v>0</v>
      </c>
      <c r="J20" s="147">
        <f>IF($A18="",0,IF(J18&gt;$B$4,0,('2) LCC_Eredmények_összegzés'!$F$11*POWER(1+'3) Ajánlatkérői_adatok'!$E$17,J18))))</f>
        <v>0</v>
      </c>
      <c r="K20" s="147">
        <f>IF($A18="",0,IF(K18&gt;$B$4,0,('2) LCC_Eredmények_összegzés'!$F$11*POWER(1+'3) Ajánlatkérői_adatok'!$E$17,K18))))</f>
        <v>0</v>
      </c>
      <c r="L20" s="147">
        <f>IF($A18="",0,IF(L18&gt;$B$4,0,('2) LCC_Eredmények_összegzés'!$F$11*POWER(1+'3) Ajánlatkérői_adatok'!$E$17,L18))))</f>
        <v>0</v>
      </c>
      <c r="M20" s="147">
        <f>IF($A18="",0,IF(M18&gt;$B$4,0,('2) LCC_Eredmények_összegzés'!$F$11*POWER(1+'3) Ajánlatkérői_adatok'!$E$17,M18))))</f>
        <v>0</v>
      </c>
      <c r="N20" s="147">
        <f>IF($A18="",0,IF(N18&gt;$B$4,0,('2) LCC_Eredmények_összegzés'!$F$11*POWER(1+'3) Ajánlatkérői_adatok'!$E$17,N18))))</f>
        <v>0</v>
      </c>
      <c r="O20" s="147">
        <f>IF($A18="",0,IF(O18&gt;$B$4,0,('2) LCC_Eredmények_összegzés'!$F$11*POWER(1+'3) Ajánlatkérői_adatok'!$E$17,O18))))</f>
        <v>0</v>
      </c>
      <c r="P20" s="147">
        <f>IF($A18="",0,IF(P18&gt;$B$4,0,('2) LCC_Eredmények_összegzés'!$F$11*POWER(1+'3) Ajánlatkérői_adatok'!$E$17,P18))))</f>
        <v>0</v>
      </c>
      <c r="Q20" s="147">
        <f>IF($A18="",0,IF(Q18&gt;$B$4,0,('2) LCC_Eredmények_összegzés'!$F$11*POWER(1+'3) Ajánlatkérői_adatok'!$E$17,Q18))))</f>
        <v>0</v>
      </c>
      <c r="R20" s="147">
        <f>IF($A18="",0,IF(R18&gt;$B$4,0,('2) LCC_Eredmények_összegzés'!$F$11*POWER(1+'3) Ajánlatkérői_adatok'!$E$17,R18))))</f>
        <v>0</v>
      </c>
      <c r="S20" s="147">
        <f>IF($A18="",0,IF(S18&gt;$B$4,0,('2) LCC_Eredmények_összegzés'!$F$11*POWER(1+'3) Ajánlatkérői_adatok'!$E$17,S18))))</f>
        <v>0</v>
      </c>
      <c r="T20" s="147">
        <f>IF($A18="",0,IF(T18&gt;$B$4,0,('2) LCC_Eredmények_összegzés'!$F$11*POWER(1+'3) Ajánlatkérői_adatok'!$E$17,T18))))</f>
        <v>0</v>
      </c>
      <c r="U20" s="147">
        <f>IF($A18="",0,IF(U18&gt;$B$4,0,('2) LCC_Eredmények_összegzés'!$F$11*POWER(1+'3) Ajánlatkérői_adatok'!$E$17,U18))))</f>
        <v>0</v>
      </c>
      <c r="V20" s="147">
        <f>IF($A18="",0,IF(V18&gt;$B$4,0,('2) LCC_Eredmények_összegzés'!$F$11*POWER(1+'3) Ajánlatkérői_adatok'!$E$17,V18))))</f>
        <v>0</v>
      </c>
      <c r="W20" s="149">
        <f t="shared" ref="W20:W25" si="3">SUM(C20:V20)</f>
        <v>0</v>
      </c>
    </row>
    <row r="21" spans="1:24" ht="16.8" customHeight="1" outlineLevel="1" x14ac:dyDescent="0.25">
      <c r="A21" s="116" t="s">
        <v>91</v>
      </c>
      <c r="B21" s="146">
        <f ca="1">$C21+NPV(diszkont_ráta,$D21:OFFSET($D21,0,0,1,$B$4-1))</f>
        <v>0</v>
      </c>
      <c r="C21" s="147">
        <f>IF(C18&gt;$B$4,0,CHOOSE(VLOOKUP('3) Ajánlatkérői_adatok'!$F$39,'6) Referencia adatok'!$G$14:$H$17,2,FALSE),0,0,'3) Ajánlatkérői_adatok'!$F$40,'4) Ajánlattevői_adatok'!$F$54))</f>
        <v>0</v>
      </c>
      <c r="D21" s="147">
        <f>IF(D18&gt;$B$4,0,CHOOSE(VLOOKUP('3) Ajánlatkérői_adatok'!$F$39,'6) Referencia adatok'!$G$14:$H$17,2,FALSE),0,0,'3) Ajánlatkérői_adatok'!$F$40,'4) Ajánlattevői_adatok'!$F$54))</f>
        <v>0</v>
      </c>
      <c r="E21" s="147">
        <f>IF(E18&gt;$B$4,0,CHOOSE(VLOOKUP('3) Ajánlatkérői_adatok'!$F$39,'6) Referencia adatok'!$G$14:$H$17,2,FALSE),0,0,'3) Ajánlatkérői_adatok'!$F$40,'4) Ajánlattevői_adatok'!$F$54))</f>
        <v>0</v>
      </c>
      <c r="F21" s="147">
        <f>IF(F18&gt;$B$4,0,CHOOSE(VLOOKUP('3) Ajánlatkérői_adatok'!$F$39,'6) Referencia adatok'!$G$14:$H$17,2,FALSE),0,0,'3) Ajánlatkérői_adatok'!$F$40,'4) Ajánlattevői_adatok'!$F$54))</f>
        <v>0</v>
      </c>
      <c r="G21" s="147">
        <f>IF(G18&gt;$B$4,0,CHOOSE(VLOOKUP('3) Ajánlatkérői_adatok'!$F$39,'6) Referencia adatok'!$G$14:$H$17,2,FALSE),0,0,'3) Ajánlatkérői_adatok'!$F$40,'4) Ajánlattevői_adatok'!$F$54))</f>
        <v>0</v>
      </c>
      <c r="H21" s="147">
        <f>IF(H18&gt;$B$4,0,CHOOSE(VLOOKUP('3) Ajánlatkérői_adatok'!$F$39,'6) Referencia adatok'!$G$14:$H$17,2,FALSE),0,0,'3) Ajánlatkérői_adatok'!$F$40,'4) Ajánlattevői_adatok'!$F$54))</f>
        <v>0</v>
      </c>
      <c r="I21" s="147">
        <f>IF(I18&gt;$B$4,0,CHOOSE(VLOOKUP('3) Ajánlatkérői_adatok'!$F$39,'6) Referencia adatok'!$G$14:$H$17,2,FALSE),0,0,'3) Ajánlatkérői_adatok'!$F$40,'4) Ajánlattevői_adatok'!$F$54))</f>
        <v>0</v>
      </c>
      <c r="J21" s="147">
        <f>IF(J18&gt;$B$4,0,CHOOSE(VLOOKUP('3) Ajánlatkérői_adatok'!$F$39,'6) Referencia adatok'!$G$14:$H$17,2,FALSE),0,0,'3) Ajánlatkérői_adatok'!$F$40,'4) Ajánlattevői_adatok'!$F$54))</f>
        <v>0</v>
      </c>
      <c r="K21" s="147">
        <f>IF(K18&gt;$B$4,0,CHOOSE(VLOOKUP('3) Ajánlatkérői_adatok'!$F$39,'6) Referencia adatok'!$G$14:$H$17,2,FALSE),0,0,'3) Ajánlatkérői_adatok'!$F$40,'4) Ajánlattevői_adatok'!$F$54))</f>
        <v>0</v>
      </c>
      <c r="L21" s="147">
        <f>IF(L18&gt;$B$4,0,CHOOSE(VLOOKUP('3) Ajánlatkérői_adatok'!$F$39,'6) Referencia adatok'!$G$14:$H$17,2,FALSE),0,0,'3) Ajánlatkérői_adatok'!$F$40,'4) Ajánlattevői_adatok'!$F$54))</f>
        <v>0</v>
      </c>
      <c r="M21" s="147">
        <f>IF(M18&gt;$B$4,0,CHOOSE(VLOOKUP('3) Ajánlatkérői_adatok'!$F$39,'6) Referencia adatok'!$G$14:$H$17,2,FALSE),0,0,'3) Ajánlatkérői_adatok'!$F$40,'4) Ajánlattevői_adatok'!$F$54))</f>
        <v>0</v>
      </c>
      <c r="N21" s="147">
        <f>IF(N18&gt;$B$4,0,CHOOSE(VLOOKUP('3) Ajánlatkérői_adatok'!$F$39,'6) Referencia adatok'!$G$14:$H$17,2,FALSE),0,0,'3) Ajánlatkérői_adatok'!$F$40,'4) Ajánlattevői_adatok'!$F$54))</f>
        <v>0</v>
      </c>
      <c r="O21" s="147">
        <f>IF(O18&gt;$B$4,0,CHOOSE(VLOOKUP('3) Ajánlatkérői_adatok'!$F$39,'6) Referencia adatok'!$G$14:$H$17,2,FALSE),0,0,'3) Ajánlatkérői_adatok'!$F$40,'4) Ajánlattevői_adatok'!$F$54))</f>
        <v>0</v>
      </c>
      <c r="P21" s="147">
        <f>IF(P18&gt;$B$4,0,CHOOSE(VLOOKUP('3) Ajánlatkérői_adatok'!$F$39,'6) Referencia adatok'!$G$14:$H$17,2,FALSE),0,0,'3) Ajánlatkérői_adatok'!$F$40,'4) Ajánlattevői_adatok'!$F$54))</f>
        <v>0</v>
      </c>
      <c r="Q21" s="147">
        <f>IF(Q18&gt;$B$4,0,CHOOSE(VLOOKUP('3) Ajánlatkérői_adatok'!$F$39,'6) Referencia adatok'!$G$14:$H$17,2,FALSE),0,0,'3) Ajánlatkérői_adatok'!$F$40,'4) Ajánlattevői_adatok'!$F$54))</f>
        <v>0</v>
      </c>
      <c r="R21" s="147">
        <f>IF(R18&gt;$B$4,0,CHOOSE(VLOOKUP('3) Ajánlatkérői_adatok'!$F$39,'6) Referencia adatok'!$G$14:$H$17,2,FALSE),0,0,'3) Ajánlatkérői_adatok'!$F$40,'4) Ajánlattevői_adatok'!$F$54))</f>
        <v>0</v>
      </c>
      <c r="S21" s="147">
        <f>IF(S18&gt;$B$4,0,CHOOSE(VLOOKUP('3) Ajánlatkérői_adatok'!$F$39,'6) Referencia adatok'!$G$14:$H$17,2,FALSE),0,0,'3) Ajánlatkérői_adatok'!$F$40,'4) Ajánlattevői_adatok'!$F$54))</f>
        <v>0</v>
      </c>
      <c r="T21" s="147">
        <f>IF(T18&gt;$B$4,0,CHOOSE(VLOOKUP('3) Ajánlatkérői_adatok'!$F$39,'6) Referencia adatok'!$G$14:$H$17,2,FALSE),0,0,'3) Ajánlatkérői_adatok'!$F$40,'4) Ajánlattevői_adatok'!$F$54))</f>
        <v>0</v>
      </c>
      <c r="U21" s="147">
        <f>IF(U18&gt;$B$4,0,CHOOSE(VLOOKUP('3) Ajánlatkérői_adatok'!$F$39,'6) Referencia adatok'!$G$14:$H$17,2,FALSE),0,0,'3) Ajánlatkérői_adatok'!$F$40,'4) Ajánlattevői_adatok'!$F$54))</f>
        <v>0</v>
      </c>
      <c r="V21" s="147">
        <f>IF(V18&gt;$B$4,0,CHOOSE(VLOOKUP('3) Ajánlatkérői_adatok'!$F$39,'6) Referencia adatok'!$G$14:$H$17,2,FALSE),0,0,'3) Ajánlatkérői_adatok'!$F$40,'4) Ajánlattevői_adatok'!$F$54))</f>
        <v>0</v>
      </c>
      <c r="W21" s="149">
        <f t="shared" si="3"/>
        <v>0</v>
      </c>
    </row>
    <row r="22" spans="1:24" ht="16.8" customHeight="1" outlineLevel="1" x14ac:dyDescent="0.25">
      <c r="A22" s="116" t="s">
        <v>107</v>
      </c>
      <c r="B22" s="146">
        <f ca="1">$C22+NPV(diszkont_ráta,$D22:OFFSET($D22,0,0,1,$B$4-1))</f>
        <v>0</v>
      </c>
      <c r="C22" s="147">
        <f>IFERROR(IF(C18&gt;=$B$4,0,IF(C18&gt;'3) Ajánlatkérői_adatok'!$F$22*'3) Ajánlatkérői_adatok'!$F$27,0,IFERROR(IF(MOD(C$7,'4) Ajánlattevői_adatok'!$F$24)=0,'4) Ajánlattevői_adatok'!$F$28,0),0))
+IF(C18&gt;'3) Ajánlatkérői_adatok'!$F$31*'3) Ajánlatkérői_adatok'!$F$32,0,IFERROR(IF(MOD(C$7,'4) Ajánlattevői_adatok'!$F$34)=0,'4) Ajánlattevői_adatok'!$F$39,0),0))
+IF(C18&gt;'3) Ajánlatkérői_adatok'!$F$36*'3) Ajánlatkérői_adatok'!$F$37,0,IFERROR(IF(MOD(C$7,'4) Ajánlattevői_adatok'!$F$45)=0,'4) Ajánlattevői_adatok'!$F$50,0),0))),0)</f>
        <v>0</v>
      </c>
      <c r="D22" s="147">
        <f>IFERROR(IF(D18&gt;=$B$4,0,IF(D18&gt;'3) Ajánlatkérői_adatok'!$F$22*'3) Ajánlatkérői_adatok'!$F$27,0,IFERROR(IF(MOD(D$7,'4) Ajánlattevői_adatok'!$F$24)=0,'4) Ajánlattevői_adatok'!$F$28,0),0))
+IF(D18&gt;'3) Ajánlatkérői_adatok'!$F$31*'3) Ajánlatkérői_adatok'!$F$32,0,IFERROR(IF(MOD(D$7,'4) Ajánlattevői_adatok'!$F$34)=0,'4) Ajánlattevői_adatok'!$F$39,0),0))
+IF(D18&gt;'3) Ajánlatkérői_adatok'!$F$36*'3) Ajánlatkérői_adatok'!$F$37,0,IFERROR(IF(MOD(D$7,'4) Ajánlattevői_adatok'!$F$45)=0,'4) Ajánlattevői_adatok'!$F$50,0),0))),0)</f>
        <v>0</v>
      </c>
      <c r="E22" s="147">
        <f>IFERROR(IF(E18&gt;=$B$4,0,IF(E18&gt;'3) Ajánlatkérői_adatok'!$F$22*'3) Ajánlatkérői_adatok'!$F$27,0,IFERROR(IF(MOD(E$7,'4) Ajánlattevői_adatok'!$F$24)=0,'4) Ajánlattevői_adatok'!$F$28,0),0))
+IF(E18&gt;'3) Ajánlatkérői_adatok'!$F$31*'3) Ajánlatkérői_adatok'!$F$32,0,IFERROR(IF(MOD(E$7,'4) Ajánlattevői_adatok'!$F$34)=0,'4) Ajánlattevői_adatok'!$F$39,0),0))
+IF(E18&gt;'3) Ajánlatkérői_adatok'!$F$36*'3) Ajánlatkérői_adatok'!$F$37,0,IFERROR(IF(MOD(E$7,'4) Ajánlattevői_adatok'!$F$45)=0,'4) Ajánlattevői_adatok'!$F$50,0),0))),0)</f>
        <v>0</v>
      </c>
      <c r="F22" s="147">
        <f>IFERROR(IF(F18&gt;=$B$4,0,IF(F18&gt;'3) Ajánlatkérői_adatok'!$F$22*'3) Ajánlatkérői_adatok'!$F$27,0,IFERROR(IF(MOD(F$7,'4) Ajánlattevői_adatok'!$F$24)=0,'4) Ajánlattevői_adatok'!$F$28,0),0))
+IF(F18&gt;'3) Ajánlatkérői_adatok'!$F$31*'3) Ajánlatkérői_adatok'!$F$32,0,IFERROR(IF(MOD(F$7,'4) Ajánlattevői_adatok'!$F$34)=0,'4) Ajánlattevői_adatok'!$F$39,0),0))
+IF(F18&gt;'3) Ajánlatkérői_adatok'!$F$36*'3) Ajánlatkérői_adatok'!$F$37,0,IFERROR(IF(MOD(F$7,'4) Ajánlattevői_adatok'!$F$45)=0,'4) Ajánlattevői_adatok'!$F$50,0),0))),0)</f>
        <v>0</v>
      </c>
      <c r="G22" s="147">
        <f>IFERROR(IF(G18&gt;=$B$4,0,IF(G18&gt;'3) Ajánlatkérői_adatok'!$F$22*'3) Ajánlatkérői_adatok'!$F$27,0,IFERROR(IF(MOD(G$7,'4) Ajánlattevői_adatok'!$F$24)=0,'4) Ajánlattevői_adatok'!$F$28,0),0))
+IF(G18&gt;'3) Ajánlatkérői_adatok'!$F$31*'3) Ajánlatkérői_adatok'!$F$32,0,IFERROR(IF(MOD(G$7,'4) Ajánlattevői_adatok'!$F$34)=0,'4) Ajánlattevői_adatok'!$F$39,0),0))
+IF(G18&gt;'3) Ajánlatkérői_adatok'!$F$36*'3) Ajánlatkérői_adatok'!$F$37,0,IFERROR(IF(MOD(G$7,'4) Ajánlattevői_adatok'!$F$45)=0,'4) Ajánlattevői_adatok'!$F$50,0),0))),0)</f>
        <v>0</v>
      </c>
      <c r="H22" s="147">
        <f>IFERROR(IF(H18&gt;=$B$4,0,IF(H18&gt;'3) Ajánlatkérői_adatok'!$F$22*'3) Ajánlatkérői_adatok'!$F$27,0,IFERROR(IF(MOD(H$7,'4) Ajánlattevői_adatok'!$F$24)=0,'4) Ajánlattevői_adatok'!$F$28,0),0))
+IF(H18&gt;'3) Ajánlatkérői_adatok'!$F$31*'3) Ajánlatkérői_adatok'!$F$32,0,IFERROR(IF(MOD(H$7,'4) Ajánlattevői_adatok'!$F$34)=0,'4) Ajánlattevői_adatok'!$F$39,0),0))
+IF(H18&gt;'3) Ajánlatkérői_adatok'!$F$36*'3) Ajánlatkérői_adatok'!$F$37,0,IFERROR(IF(MOD(H$7,'4) Ajánlattevői_adatok'!$F$45)=0,'4) Ajánlattevői_adatok'!$F$50,0),0))),0)</f>
        <v>0</v>
      </c>
      <c r="I22" s="147">
        <f>IFERROR(IF(I18&gt;=$B$4,0,IF(I18&gt;'3) Ajánlatkérői_adatok'!$F$22*'3) Ajánlatkérői_adatok'!$F$27,0,IFERROR(IF(MOD(I$7,'4) Ajánlattevői_adatok'!$F$24)=0,'4) Ajánlattevői_adatok'!$F$28,0),0))
+IF(I18&gt;'3) Ajánlatkérői_adatok'!$F$31*'3) Ajánlatkérői_adatok'!$F$32,0,IFERROR(IF(MOD(I$7,'4) Ajánlattevői_adatok'!$F$34)=0,'4) Ajánlattevői_adatok'!$F$39,0),0))
+IF(I18&gt;'3) Ajánlatkérői_adatok'!$F$36*'3) Ajánlatkérői_adatok'!$F$37,0,IFERROR(IF(MOD(I$7,'4) Ajánlattevői_adatok'!$F$45)=0,'4) Ajánlattevői_adatok'!$F$50,0),0))),0)</f>
        <v>0</v>
      </c>
      <c r="J22" s="147">
        <f>IFERROR(IF(J18&gt;=$B$4,0,IF(J18&gt;'3) Ajánlatkérői_adatok'!$F$22*'3) Ajánlatkérői_adatok'!$F$27,0,IFERROR(IF(MOD(J$7,'4) Ajánlattevői_adatok'!$F$24)=0,'4) Ajánlattevői_adatok'!$F$28,0),0))
+IF(J18&gt;'3) Ajánlatkérői_adatok'!$F$31*'3) Ajánlatkérői_adatok'!$F$32,0,IFERROR(IF(MOD(J$7,'4) Ajánlattevői_adatok'!$F$34)=0,'4) Ajánlattevői_adatok'!$F$39,0),0))
+IF(J18&gt;'3) Ajánlatkérői_adatok'!$F$36*'3) Ajánlatkérői_adatok'!$F$37,0,IFERROR(IF(MOD(J$7,'4) Ajánlattevői_adatok'!$F$45)=0,'4) Ajánlattevői_adatok'!$F$50,0),0))),0)</f>
        <v>0</v>
      </c>
      <c r="K22" s="147">
        <f>IFERROR(IF(K18&gt;=$B$4,0,IF(K18&gt;'3) Ajánlatkérői_adatok'!$F$22*'3) Ajánlatkérői_adatok'!$F$27,0,IFERROR(IF(MOD(K$7,'4) Ajánlattevői_adatok'!$F$24)=0,'4) Ajánlattevői_adatok'!$F$28,0),0))
+IF(K18&gt;'3) Ajánlatkérői_adatok'!$F$31*'3) Ajánlatkérői_adatok'!$F$32,0,IFERROR(IF(MOD(K$7,'4) Ajánlattevői_adatok'!$F$34)=0,'4) Ajánlattevői_adatok'!$F$39,0),0))
+IF(K18&gt;'3) Ajánlatkérői_adatok'!$F$36*'3) Ajánlatkérői_adatok'!$F$37,0,IFERROR(IF(MOD(K$7,'4) Ajánlattevői_adatok'!$F$45)=0,'4) Ajánlattevői_adatok'!$F$50,0),0))),0)</f>
        <v>0</v>
      </c>
      <c r="L22" s="147">
        <f>IFERROR(IF(L18&gt;=$B$4,0,IF(L18&gt;'3) Ajánlatkérői_adatok'!$F$22*'3) Ajánlatkérői_adatok'!$F$27,0,IFERROR(IF(MOD(L$7,'4) Ajánlattevői_adatok'!$F$24)=0,'4) Ajánlattevői_adatok'!$F$28,0),0))
+IF(L18&gt;'3) Ajánlatkérői_adatok'!$F$31*'3) Ajánlatkérői_adatok'!$F$32,0,IFERROR(IF(MOD(L$7,'4) Ajánlattevői_adatok'!$F$34)=0,'4) Ajánlattevői_adatok'!$F$39,0),0))
+IF(L18&gt;'3) Ajánlatkérői_adatok'!$F$36*'3) Ajánlatkérői_adatok'!$F$37,0,IFERROR(IF(MOD(L$7,'4) Ajánlattevői_adatok'!$F$45)=0,'4) Ajánlattevői_adatok'!$F$50,0),0))),0)</f>
        <v>0</v>
      </c>
      <c r="M22" s="147">
        <f>IFERROR(IF(M18&gt;=$B$4,0,IF(M18&gt;'3) Ajánlatkérői_adatok'!$F$22*'3) Ajánlatkérői_adatok'!$F$27,0,IFERROR(IF(MOD(M$7,'4) Ajánlattevői_adatok'!$F$24)=0,'4) Ajánlattevői_adatok'!$F$28,0),0))
+IF(M18&gt;'3) Ajánlatkérői_adatok'!$F$31*'3) Ajánlatkérői_adatok'!$F$32,0,IFERROR(IF(MOD(M$7,'4) Ajánlattevői_adatok'!$F$34)=0,'4) Ajánlattevői_adatok'!$F$39,0),0))
+IF(M18&gt;'3) Ajánlatkérői_adatok'!$F$36*'3) Ajánlatkérői_adatok'!$F$37,0,IFERROR(IF(MOD(M$7,'4) Ajánlattevői_adatok'!$F$45)=0,'4) Ajánlattevői_adatok'!$F$50,0),0))),0)</f>
        <v>0</v>
      </c>
      <c r="N22" s="147">
        <f>IFERROR(IF(N18&gt;=$B$4,0,IF(N18&gt;'3) Ajánlatkérői_adatok'!$F$22*'3) Ajánlatkérői_adatok'!$F$27,0,IFERROR(IF(MOD(N$7,'4) Ajánlattevői_adatok'!$F$24)=0,'4) Ajánlattevői_adatok'!$F$28,0),0))
+IF(N18&gt;'3) Ajánlatkérői_adatok'!$F$31*'3) Ajánlatkérői_adatok'!$F$32,0,IFERROR(IF(MOD(N$7,'4) Ajánlattevői_adatok'!$F$34)=0,'4) Ajánlattevői_adatok'!$F$39,0),0))
+IF(N18&gt;'3) Ajánlatkérői_adatok'!$F$36*'3) Ajánlatkérői_adatok'!$F$37,0,IFERROR(IF(MOD(N$7,'4) Ajánlattevői_adatok'!$F$45)=0,'4) Ajánlattevői_adatok'!$F$50,0),0))),0)</f>
        <v>0</v>
      </c>
      <c r="O22" s="147">
        <f>IFERROR(IF(O18&gt;=$B$4,0,IF(O18&gt;'3) Ajánlatkérői_adatok'!$F$22*'3) Ajánlatkérői_adatok'!$F$27,0,IFERROR(IF(MOD(O$7,'4) Ajánlattevői_adatok'!$F$24)=0,'4) Ajánlattevői_adatok'!$F$28,0),0))
+IF(O18&gt;'3) Ajánlatkérői_adatok'!$F$31*'3) Ajánlatkérői_adatok'!$F$32,0,IFERROR(IF(MOD(O$7,'4) Ajánlattevői_adatok'!$F$34)=0,'4) Ajánlattevői_adatok'!$F$39,0),0))
+IF(O18&gt;'3) Ajánlatkérői_adatok'!$F$36*'3) Ajánlatkérői_adatok'!$F$37,0,IFERROR(IF(MOD(O$7,'4) Ajánlattevői_adatok'!$F$45)=0,'4) Ajánlattevői_adatok'!$F$50,0),0))),0)</f>
        <v>0</v>
      </c>
      <c r="P22" s="147">
        <f>IFERROR(IF(P18&gt;=$B$4,0,IF(P18&gt;'3) Ajánlatkérői_adatok'!$F$22*'3) Ajánlatkérői_adatok'!$F$27,0,IFERROR(IF(MOD(P$7,'4) Ajánlattevői_adatok'!$F$24)=0,'4) Ajánlattevői_adatok'!$F$28,0),0))
+IF(P18&gt;'3) Ajánlatkérői_adatok'!$F$31*'3) Ajánlatkérői_adatok'!$F$32,0,IFERROR(IF(MOD(P$7,'4) Ajánlattevői_adatok'!$F$34)=0,'4) Ajánlattevői_adatok'!$F$39,0),0))
+IF(P18&gt;'3) Ajánlatkérői_adatok'!$F$36*'3) Ajánlatkérői_adatok'!$F$37,0,IFERROR(IF(MOD(P$7,'4) Ajánlattevői_adatok'!$F$45)=0,'4) Ajánlattevői_adatok'!$F$50,0),0))),0)</f>
        <v>0</v>
      </c>
      <c r="Q22" s="147">
        <f>IFERROR(IF(Q18&gt;=$B$4,0,IF(Q18&gt;'3) Ajánlatkérői_adatok'!$F$22*'3) Ajánlatkérői_adatok'!$F$27,0,IFERROR(IF(MOD(Q$7,'4) Ajánlattevői_adatok'!$F$24)=0,'4) Ajánlattevői_adatok'!$F$28,0),0))
+IF(Q18&gt;'3) Ajánlatkérői_adatok'!$F$31*'3) Ajánlatkérői_adatok'!$F$32,0,IFERROR(IF(MOD(Q$7,'4) Ajánlattevői_adatok'!$F$34)=0,'4) Ajánlattevői_adatok'!$F$39,0),0))
+IF(Q18&gt;'3) Ajánlatkérői_adatok'!$F$36*'3) Ajánlatkérői_adatok'!$F$37,0,IFERROR(IF(MOD(Q$7,'4) Ajánlattevői_adatok'!$F$45)=0,'4) Ajánlattevői_adatok'!$F$50,0),0))),0)</f>
        <v>0</v>
      </c>
      <c r="R22" s="147">
        <f>IFERROR(IF(R18&gt;=$B$4,0,IF(R18&gt;'3) Ajánlatkérői_adatok'!$F$22*'3) Ajánlatkérői_adatok'!$F$27,0,IFERROR(IF(MOD(R$7,'4) Ajánlattevői_adatok'!$F$24)=0,'4) Ajánlattevői_adatok'!$F$28,0),0))
+IF(R18&gt;'3) Ajánlatkérői_adatok'!$F$31*'3) Ajánlatkérői_adatok'!$F$32,0,IFERROR(IF(MOD(R$7,'4) Ajánlattevői_adatok'!$F$34)=0,'4) Ajánlattevői_adatok'!$F$39,0),0))
+IF(R18&gt;'3) Ajánlatkérői_adatok'!$F$36*'3) Ajánlatkérői_adatok'!$F$37,0,IFERROR(IF(MOD(R$7,'4) Ajánlattevői_adatok'!$F$45)=0,'4) Ajánlattevői_adatok'!$F$50,0),0))),0)</f>
        <v>0</v>
      </c>
      <c r="S22" s="147">
        <f>IFERROR(IF(S18&gt;=$B$4,0,IF(S18&gt;'3) Ajánlatkérői_adatok'!$F$22*'3) Ajánlatkérői_adatok'!$F$27,0,IFERROR(IF(MOD(S$7,'4) Ajánlattevői_adatok'!$F$24)=0,'4) Ajánlattevői_adatok'!$F$28,0),0))
+IF(S18&gt;'3) Ajánlatkérői_adatok'!$F$31*'3) Ajánlatkérői_adatok'!$F$32,0,IFERROR(IF(MOD(S$7,'4) Ajánlattevői_adatok'!$F$34)=0,'4) Ajánlattevői_adatok'!$F$39,0),0))
+IF(S18&gt;'3) Ajánlatkérői_adatok'!$F$36*'3) Ajánlatkérői_adatok'!$F$37,0,IFERROR(IF(MOD(S$7,'4) Ajánlattevői_adatok'!$F$45)=0,'4) Ajánlattevői_adatok'!$F$50,0),0))),0)</f>
        <v>0</v>
      </c>
      <c r="T22" s="147">
        <f>IFERROR(IF(T18&gt;=$B$4,0,IF(T18&gt;'3) Ajánlatkérői_adatok'!$F$22*'3) Ajánlatkérői_adatok'!$F$27,0,IFERROR(IF(MOD(T$7,'4) Ajánlattevői_adatok'!$F$24)=0,'4) Ajánlattevői_adatok'!$F$28,0),0))
+IF(T18&gt;'3) Ajánlatkérői_adatok'!$F$31*'3) Ajánlatkérői_adatok'!$F$32,0,IFERROR(IF(MOD(T$7,'4) Ajánlattevői_adatok'!$F$34)=0,'4) Ajánlattevői_adatok'!$F$39,0),0))
+IF(T18&gt;'3) Ajánlatkérői_adatok'!$F$36*'3) Ajánlatkérői_adatok'!$F$37,0,IFERROR(IF(MOD(T$7,'4) Ajánlattevői_adatok'!$F$45)=0,'4) Ajánlattevői_adatok'!$F$50,0),0))),0)</f>
        <v>0</v>
      </c>
      <c r="U22" s="147">
        <f>IFERROR(IF(U18&gt;=$B$4,0,IF(U18&gt;'3) Ajánlatkérői_adatok'!$F$22*'3) Ajánlatkérői_adatok'!$F$27,0,IFERROR(IF(MOD(U$7,'4) Ajánlattevői_adatok'!$F$24)=0,'4) Ajánlattevői_adatok'!$F$28,0),0))
+IF(U18&gt;'3) Ajánlatkérői_adatok'!$F$31*'3) Ajánlatkérői_adatok'!$F$32,0,IFERROR(IF(MOD(U$7,'4) Ajánlattevői_adatok'!$F$34)=0,'4) Ajánlattevői_adatok'!$F$39,0),0))
+IF(U18&gt;'3) Ajánlatkérői_adatok'!$F$36*'3) Ajánlatkérői_adatok'!$F$37,0,IFERROR(IF(MOD(U$7,'4) Ajánlattevői_adatok'!$F$45)=0,'4) Ajánlattevői_adatok'!$F$50,0),0))),0)</f>
        <v>0</v>
      </c>
      <c r="V22" s="147">
        <f>IFERROR(IF(V18&gt;=$B$4,0,IF(V18&gt;'3) Ajánlatkérői_adatok'!$F$22*'3) Ajánlatkérői_adatok'!$F$27,0,IFERROR(IF(MOD(V$7,'4) Ajánlattevői_adatok'!$F$24)=0,'4) Ajánlattevői_adatok'!$F$28,0),0))
+IF(V18&gt;'3) Ajánlatkérői_adatok'!$F$31*'3) Ajánlatkérői_adatok'!$F$32,0,IFERROR(IF(MOD(V$7,'4) Ajánlattevői_adatok'!$F$34)=0,'4) Ajánlattevői_adatok'!$F$39,0),0))
+IF(V18&gt;'3) Ajánlatkérői_adatok'!$F$36*'3) Ajánlatkérői_adatok'!$F$37,0,IFERROR(IF(MOD(V$7,'4) Ajánlattevői_adatok'!$F$45)=0,'4) Ajánlattevői_adatok'!$F$50,0),0))),0)</f>
        <v>0</v>
      </c>
      <c r="W22" s="149">
        <f t="shared" si="3"/>
        <v>0</v>
      </c>
    </row>
    <row r="23" spans="1:24" ht="16.8" customHeight="1" outlineLevel="1" x14ac:dyDescent="0.25">
      <c r="A23" s="116" t="s">
        <v>55</v>
      </c>
      <c r="B23" s="146">
        <f ca="1">$C23+NPV(diszkont_ráta,$D23:OFFSET($D23,0,0,1,$B$4-1))</f>
        <v>0</v>
      </c>
      <c r="C23" s="147">
        <f>SUM('4) Ajánlattevői_adatok'!$F$57:$F$60)</f>
        <v>0</v>
      </c>
      <c r="D23" s="147">
        <f>IFERROR(IF(D18&gt;$B$4,0,'4) Ajánlattevői_adatok'!$F$58+'4) Ajánlattevői_adatok'!$F$60),0)</f>
        <v>0</v>
      </c>
      <c r="E23" s="147">
        <f>IFERROR(IF(E18&gt;$B$4,0,'4) Ajánlattevői_adatok'!$F$58+'4) Ajánlattevői_adatok'!$F$60),0)</f>
        <v>0</v>
      </c>
      <c r="F23" s="147">
        <f>IFERROR(IF(F18&gt;$B$4,0,'4) Ajánlattevői_adatok'!$F$58+'4) Ajánlattevői_adatok'!$F$60),0)</f>
        <v>0</v>
      </c>
      <c r="G23" s="147">
        <f>IFERROR(IF(G18&gt;$B$4,0,'4) Ajánlattevői_adatok'!$F$58+'4) Ajánlattevői_adatok'!$F$60),0)</f>
        <v>0</v>
      </c>
      <c r="H23" s="147">
        <f>IFERROR(IF(H18&gt;$B$4,0,'4) Ajánlattevői_adatok'!$F$58+'4) Ajánlattevői_adatok'!$F$60),0)</f>
        <v>0</v>
      </c>
      <c r="I23" s="147">
        <f>IFERROR(IF(I18&gt;$B$4,0,'4) Ajánlattevői_adatok'!$F$58+'4) Ajánlattevői_adatok'!$F$60),0)</f>
        <v>0</v>
      </c>
      <c r="J23" s="147">
        <f>IFERROR(IF(J18&gt;$B$4,0,'4) Ajánlattevői_adatok'!$F$58+'4) Ajánlattevői_adatok'!$F$60),0)</f>
        <v>0</v>
      </c>
      <c r="K23" s="147">
        <f>IFERROR(IF(K18&gt;$B$4,0,'4) Ajánlattevői_adatok'!$F$58+'4) Ajánlattevői_adatok'!$F$60),0)</f>
        <v>0</v>
      </c>
      <c r="L23" s="147">
        <f>IFERROR(IF(L18&gt;$B$4,0,'4) Ajánlattevői_adatok'!$F$58+'4) Ajánlattevői_adatok'!$F$60),0)</f>
        <v>0</v>
      </c>
      <c r="M23" s="147">
        <f>IFERROR(IF(M18&gt;$B$4,0,'4) Ajánlattevői_adatok'!$F$58+'4) Ajánlattevői_adatok'!$F$60),0)</f>
        <v>0</v>
      </c>
      <c r="N23" s="147">
        <f>IFERROR(IF(N18&gt;$B$4,0,'4) Ajánlattevői_adatok'!$F$58+'4) Ajánlattevői_adatok'!$F$60),0)</f>
        <v>0</v>
      </c>
      <c r="O23" s="147">
        <f>IFERROR(IF(O18&gt;$B$4,0,'4) Ajánlattevői_adatok'!$F$58+'4) Ajánlattevői_adatok'!$F$60),0)</f>
        <v>0</v>
      </c>
      <c r="P23" s="147">
        <f>IFERROR(IF(P18&gt;$B$4,0,'4) Ajánlattevői_adatok'!$F$58+'4) Ajánlattevői_adatok'!$F$60),0)</f>
        <v>0</v>
      </c>
      <c r="Q23" s="147">
        <f>IFERROR(IF(Q18&gt;$B$4,0,'4) Ajánlattevői_adatok'!$F$58+'4) Ajánlattevői_adatok'!$F$60),0)</f>
        <v>0</v>
      </c>
      <c r="R23" s="147">
        <f>IFERROR(IF(R18&gt;$B$4,0,'4) Ajánlattevői_adatok'!$F$58+'4) Ajánlattevői_adatok'!$F$60),0)</f>
        <v>0</v>
      </c>
      <c r="S23" s="147">
        <f>IFERROR(IF(S18&gt;$B$4,0,'4) Ajánlattevői_adatok'!$F$58+'4) Ajánlattevői_adatok'!$F$60),0)</f>
        <v>0</v>
      </c>
      <c r="T23" s="147">
        <f>IFERROR(IF(T18&gt;$B$4,0,'4) Ajánlattevői_adatok'!$F$58+'4) Ajánlattevői_adatok'!$F$60),0)</f>
        <v>0</v>
      </c>
      <c r="U23" s="147">
        <f>IFERROR(IF(U18&gt;$B$4,0,'4) Ajánlattevői_adatok'!$F$58+'4) Ajánlattevői_adatok'!$F$60),0)</f>
        <v>0</v>
      </c>
      <c r="V23" s="147">
        <f>IFERROR(IF(V18&gt;$B$4,0,'4) Ajánlattevői_adatok'!$F$58+'4) Ajánlattevői_adatok'!$F$60),0)</f>
        <v>0</v>
      </c>
      <c r="W23" s="149">
        <f t="shared" si="3"/>
        <v>0</v>
      </c>
    </row>
    <row r="24" spans="1:24" ht="16.8" customHeight="1" outlineLevel="1" x14ac:dyDescent="0.25">
      <c r="A24" s="115" t="s">
        <v>92</v>
      </c>
      <c r="B24" s="146">
        <f ca="1">$C24+NPV(diszkont_ráta,$D24:OFFSET($D24,0,0,1,$B$4-1))</f>
        <v>0</v>
      </c>
      <c r="C24" s="147">
        <f>IFERROR(IF(C18&gt;$B$4,0,CHOOSE(VLOOKUP('3) Ajánlatkérői_adatok'!$F$46,'6) Referencia adatok'!$G$21:$H$24,2,FALSE),0,0,'3) Ajánlatkérői_adatok'!$F$47*'2) LCC_Eredmények_összegzés'!$F$10*'3) Ajánlatkérői_adatok'!$F$49,'3) Ajánlatkérői_adatok'!$F$48*'2) LCC_Eredmények_összegzés'!$F$10*'3) Ajánlatkérői_adatok'!$F$49)),0)</f>
        <v>0</v>
      </c>
      <c r="D24" s="147">
        <f>IF(D18&gt;$B$4,0,$C24)</f>
        <v>0</v>
      </c>
      <c r="E24" s="147">
        <f t="shared" ref="E24:V24" si="4">IF(E18&gt;$B$4,0,$C24)</f>
        <v>0</v>
      </c>
      <c r="F24" s="147">
        <f t="shared" si="4"/>
        <v>0</v>
      </c>
      <c r="G24" s="147">
        <f t="shared" si="4"/>
        <v>0</v>
      </c>
      <c r="H24" s="147">
        <f t="shared" si="4"/>
        <v>0</v>
      </c>
      <c r="I24" s="147">
        <f t="shared" si="4"/>
        <v>0</v>
      </c>
      <c r="J24" s="147">
        <f t="shared" si="4"/>
        <v>0</v>
      </c>
      <c r="K24" s="147">
        <f t="shared" si="4"/>
        <v>0</v>
      </c>
      <c r="L24" s="147">
        <f t="shared" si="4"/>
        <v>0</v>
      </c>
      <c r="M24" s="147">
        <f t="shared" si="4"/>
        <v>0</v>
      </c>
      <c r="N24" s="147">
        <f t="shared" si="4"/>
        <v>0</v>
      </c>
      <c r="O24" s="147">
        <f t="shared" si="4"/>
        <v>0</v>
      </c>
      <c r="P24" s="147">
        <f t="shared" si="4"/>
        <v>0</v>
      </c>
      <c r="Q24" s="147">
        <f t="shared" si="4"/>
        <v>0</v>
      </c>
      <c r="R24" s="147">
        <f t="shared" si="4"/>
        <v>0</v>
      </c>
      <c r="S24" s="147">
        <f t="shared" si="4"/>
        <v>0</v>
      </c>
      <c r="T24" s="147">
        <f t="shared" si="4"/>
        <v>0</v>
      </c>
      <c r="U24" s="147">
        <f t="shared" si="4"/>
        <v>0</v>
      </c>
      <c r="V24" s="147">
        <f t="shared" si="4"/>
        <v>0</v>
      </c>
      <c r="W24" s="150">
        <f t="shared" si="3"/>
        <v>0</v>
      </c>
    </row>
    <row r="25" spans="1:24" s="105" customFormat="1" ht="16.8" customHeight="1" outlineLevel="1" x14ac:dyDescent="0.25">
      <c r="A25" s="117" t="s">
        <v>93</v>
      </c>
      <c r="B25" s="151">
        <f ca="1">$C25+NPV(diszkont_ráta,$D25:OFFSET($D25,0,0,1,$B$4-1))</f>
        <v>0</v>
      </c>
      <c r="C25" s="152">
        <f t="shared" ref="C25:V25" si="5">SUM(C19:C24)</f>
        <v>0</v>
      </c>
      <c r="D25" s="151">
        <f t="shared" si="5"/>
        <v>0</v>
      </c>
      <c r="E25" s="151">
        <f t="shared" si="5"/>
        <v>0</v>
      </c>
      <c r="F25" s="151">
        <f t="shared" si="5"/>
        <v>0</v>
      </c>
      <c r="G25" s="151">
        <f t="shared" si="5"/>
        <v>0</v>
      </c>
      <c r="H25" s="151">
        <f t="shared" si="5"/>
        <v>0</v>
      </c>
      <c r="I25" s="151">
        <f t="shared" si="5"/>
        <v>0</v>
      </c>
      <c r="J25" s="151">
        <f t="shared" si="5"/>
        <v>0</v>
      </c>
      <c r="K25" s="151">
        <f t="shared" si="5"/>
        <v>0</v>
      </c>
      <c r="L25" s="151">
        <f t="shared" si="5"/>
        <v>0</v>
      </c>
      <c r="M25" s="151">
        <f t="shared" si="5"/>
        <v>0</v>
      </c>
      <c r="N25" s="151">
        <f t="shared" si="5"/>
        <v>0</v>
      </c>
      <c r="O25" s="151">
        <f t="shared" si="5"/>
        <v>0</v>
      </c>
      <c r="P25" s="151">
        <f t="shared" si="5"/>
        <v>0</v>
      </c>
      <c r="Q25" s="151">
        <f t="shared" si="5"/>
        <v>0</v>
      </c>
      <c r="R25" s="151">
        <f t="shared" si="5"/>
        <v>0</v>
      </c>
      <c r="S25" s="151">
        <f t="shared" si="5"/>
        <v>0</v>
      </c>
      <c r="T25" s="151">
        <f t="shared" si="5"/>
        <v>0</v>
      </c>
      <c r="U25" s="151">
        <f t="shared" si="5"/>
        <v>0</v>
      </c>
      <c r="V25" s="151">
        <f t="shared" si="5"/>
        <v>0</v>
      </c>
      <c r="W25" s="149">
        <f t="shared" si="3"/>
        <v>0</v>
      </c>
      <c r="X25" s="113"/>
    </row>
    <row r="26" spans="1:24" ht="16.8" customHeight="1" outlineLevel="1" collapsed="1" x14ac:dyDescent="0.25"/>
    <row r="27" spans="1:24" ht="16.8" customHeight="1" outlineLevel="1" x14ac:dyDescent="0.25">
      <c r="F27" s="103" t="s">
        <v>112</v>
      </c>
    </row>
    <row r="28" spans="1:24" ht="16.8" customHeight="1" x14ac:dyDescent="0.25">
      <c r="A28" s="107"/>
      <c r="C28" s="108"/>
    </row>
    <row r="29" spans="1:24" s="106" customFormat="1" ht="16.8" customHeight="1" x14ac:dyDescent="0.35">
      <c r="A29" s="153" t="str">
        <f>IF('3) Ajánlatkérői_adatok'!$G$8="","",'3) Ajánlatkérői_adatok'!$G$8)</f>
        <v/>
      </c>
      <c r="B29" s="109" t="s">
        <v>113</v>
      </c>
      <c r="C29" s="110">
        <v>1</v>
      </c>
      <c r="D29" s="110">
        <v>2</v>
      </c>
      <c r="E29" s="110">
        <v>3</v>
      </c>
      <c r="F29" s="110">
        <v>4</v>
      </c>
      <c r="G29" s="110">
        <v>5</v>
      </c>
      <c r="H29" s="110">
        <v>6</v>
      </c>
      <c r="I29" s="110">
        <v>7</v>
      </c>
      <c r="J29" s="110">
        <v>8</v>
      </c>
      <c r="K29" s="110">
        <v>9</v>
      </c>
      <c r="L29" s="110">
        <v>10</v>
      </c>
      <c r="M29" s="110">
        <v>11</v>
      </c>
      <c r="N29" s="110">
        <v>12</v>
      </c>
      <c r="O29" s="110">
        <v>13</v>
      </c>
      <c r="P29" s="110">
        <v>14</v>
      </c>
      <c r="Q29" s="110">
        <v>15</v>
      </c>
      <c r="R29" s="110">
        <v>16</v>
      </c>
      <c r="S29" s="110">
        <v>17</v>
      </c>
      <c r="T29" s="110">
        <v>18</v>
      </c>
      <c r="U29" s="110">
        <v>19</v>
      </c>
      <c r="V29" s="110">
        <v>20</v>
      </c>
      <c r="W29" s="111" t="s">
        <v>90</v>
      </c>
    </row>
    <row r="30" spans="1:24" ht="16.8" customHeight="1" outlineLevel="1" x14ac:dyDescent="0.25">
      <c r="A30" s="116" t="s">
        <v>48</v>
      </c>
      <c r="B30" s="146">
        <f ca="1">$C30+NPV(diszkont_ráta,$D30:OFFSET($D30,0,0,1,$B$4-1))</f>
        <v>0</v>
      </c>
      <c r="C30" s="147">
        <f>IFERROR('4) Ajánlattevői_adatok'!$G$23*'4) Ajánlattevői_adatok'!$G$28+'4) Ajánlattevői_adatok'!$G$33*'4) Ajánlattevői_adatok'!$G$39+'4) Ajánlattevői_adatok'!$G$44*'4) Ajánlattevői_adatok'!$G$50,0)</f>
        <v>0</v>
      </c>
      <c r="D30" s="147">
        <v>0</v>
      </c>
      <c r="E30" s="147">
        <v>0</v>
      </c>
      <c r="F30" s="147">
        <v>0</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8">
        <v>0</v>
      </c>
      <c r="W30" s="149">
        <f>SUM(C30:V30)</f>
        <v>0</v>
      </c>
    </row>
    <row r="31" spans="1:24" ht="16.8" customHeight="1" outlineLevel="1" x14ac:dyDescent="0.25">
      <c r="A31" s="116" t="s">
        <v>106</v>
      </c>
      <c r="B31" s="146">
        <f ca="1">$C31+NPV(diszkont_ráta,$D31:OFFSET($D31,0,0,1,$B$4-1))</f>
        <v>0</v>
      </c>
      <c r="C31" s="147">
        <f>IF($A29="",0,IF(C29&gt;$B$4,0,('2) LCC_Eredmények_összegzés'!$G$11*POWER(1+'3) Ajánlatkérői_adatok'!$E$17,C29))))</f>
        <v>0</v>
      </c>
      <c r="D31" s="147">
        <f>IF($A29="",0,IF(D29&gt;$B$4,0,('2) LCC_Eredmények_összegzés'!$G$11*POWER(1+'3) Ajánlatkérői_adatok'!$E$17,D29))))</f>
        <v>0</v>
      </c>
      <c r="E31" s="147">
        <f>IF($A29="",0,IF(E29&gt;$B$4,0,('2) LCC_Eredmények_összegzés'!$G$11*POWER(1+'3) Ajánlatkérői_adatok'!$E$17,E29))))</f>
        <v>0</v>
      </c>
      <c r="F31" s="147">
        <f>IF($A29="",0,IF(F29&gt;$B$4,0,('2) LCC_Eredmények_összegzés'!$G$11*POWER(1+'3) Ajánlatkérői_adatok'!$E$17,F29))))</f>
        <v>0</v>
      </c>
      <c r="G31" s="147">
        <f>IF($A29="",0,IF(G29&gt;$B$4,0,('2) LCC_Eredmények_összegzés'!$G$11*POWER(1+'3) Ajánlatkérői_adatok'!$E$17,G29))))</f>
        <v>0</v>
      </c>
      <c r="H31" s="147">
        <f>IF($A29="",0,IF(H29&gt;$B$4,0,('2) LCC_Eredmények_összegzés'!$G$11*POWER(1+'3) Ajánlatkérői_adatok'!$E$17,H29))))</f>
        <v>0</v>
      </c>
      <c r="I31" s="147">
        <f>IF($A29="",0,IF(I29&gt;$B$4,0,('2) LCC_Eredmények_összegzés'!$G$11*POWER(1+'3) Ajánlatkérői_adatok'!$E$17,I29))))</f>
        <v>0</v>
      </c>
      <c r="J31" s="147">
        <f>IF($A29="",0,IF(J29&gt;$B$4,0,('2) LCC_Eredmények_összegzés'!$G$11*POWER(1+'3) Ajánlatkérői_adatok'!$E$17,J29))))</f>
        <v>0</v>
      </c>
      <c r="K31" s="147">
        <f>IF($A29="",0,IF(K29&gt;$B$4,0,('2) LCC_Eredmények_összegzés'!$G$11*POWER(1+'3) Ajánlatkérői_adatok'!$E$17,K29))))</f>
        <v>0</v>
      </c>
      <c r="L31" s="147">
        <f>IF($A29="",0,IF(L29&gt;$B$4,0,('2) LCC_Eredmények_összegzés'!$G$11*POWER(1+'3) Ajánlatkérői_adatok'!$E$17,L29))))</f>
        <v>0</v>
      </c>
      <c r="M31" s="147">
        <f>IF($A29="",0,IF(M29&gt;$B$4,0,('2) LCC_Eredmények_összegzés'!$G$11*POWER(1+'3) Ajánlatkérői_adatok'!$E$17,M29))))</f>
        <v>0</v>
      </c>
      <c r="N31" s="147">
        <f>IF($A29="",0,IF(N29&gt;$B$4,0,('2) LCC_Eredmények_összegzés'!$G$11*POWER(1+'3) Ajánlatkérői_adatok'!$E$17,N29))))</f>
        <v>0</v>
      </c>
      <c r="O31" s="147">
        <f>IF($A29="",0,IF(O29&gt;$B$4,0,('2) LCC_Eredmények_összegzés'!$G$11*POWER(1+'3) Ajánlatkérői_adatok'!$E$17,O29))))</f>
        <v>0</v>
      </c>
      <c r="P31" s="147">
        <f>IF($A29="",0,IF(P29&gt;$B$4,0,('2) LCC_Eredmények_összegzés'!$G$11*POWER(1+'3) Ajánlatkérői_adatok'!$E$17,P29))))</f>
        <v>0</v>
      </c>
      <c r="Q31" s="147">
        <f>IF($A29="",0,IF(Q29&gt;$B$4,0,('2) LCC_Eredmények_összegzés'!$G$11*POWER(1+'3) Ajánlatkérői_adatok'!$E$17,Q29))))</f>
        <v>0</v>
      </c>
      <c r="R31" s="147">
        <f>IF($A29="",0,IF(R29&gt;$B$4,0,('2) LCC_Eredmények_összegzés'!$G$11*POWER(1+'3) Ajánlatkérői_adatok'!$E$17,R29))))</f>
        <v>0</v>
      </c>
      <c r="S31" s="147">
        <f>IF($A29="",0,IF(S29&gt;$B$4,0,('2) LCC_Eredmények_összegzés'!$G$11*POWER(1+'3) Ajánlatkérői_adatok'!$E$17,S29))))</f>
        <v>0</v>
      </c>
      <c r="T31" s="147">
        <f>IF($A29="",0,IF(T29&gt;$B$4,0,('2) LCC_Eredmények_összegzés'!$G$11*POWER(1+'3) Ajánlatkérői_adatok'!$E$17,T29))))</f>
        <v>0</v>
      </c>
      <c r="U31" s="147">
        <f>IF($A29="",0,IF(U29&gt;$B$4,0,('2) LCC_Eredmények_összegzés'!$G$11*POWER(1+'3) Ajánlatkérői_adatok'!$E$17,U29))))</f>
        <v>0</v>
      </c>
      <c r="V31" s="147">
        <f>IF($A29="",0,IF(V29&gt;$B$4,0,('2) LCC_Eredmények_összegzés'!$G$11*POWER(1+'3) Ajánlatkérői_adatok'!$E$17,V29))))</f>
        <v>0</v>
      </c>
      <c r="W31" s="149">
        <f t="shared" ref="W31:W36" si="6">SUM(C31:V31)</f>
        <v>0</v>
      </c>
    </row>
    <row r="32" spans="1:24" ht="16.8" customHeight="1" outlineLevel="1" x14ac:dyDescent="0.25">
      <c r="A32" s="116" t="s">
        <v>91</v>
      </c>
      <c r="B32" s="146">
        <f ca="1">$C32+NPV(diszkont_ráta,$D32:OFFSET($D32,0,0,1,$B$4-1))</f>
        <v>0</v>
      </c>
      <c r="C32" s="147">
        <f>IF(C29&gt;$B$4,0,CHOOSE(VLOOKUP('3) Ajánlatkérői_adatok'!$G$39,'6) Referencia adatok'!$G$14:$H$17,2,FALSE),0,0,'3) Ajánlatkérői_adatok'!$G$40,'4) Ajánlattevői_adatok'!$G$54))</f>
        <v>0</v>
      </c>
      <c r="D32" s="147">
        <f>IF(D29&gt;$B$4,0,CHOOSE(VLOOKUP('3) Ajánlatkérői_adatok'!$G$39,'6) Referencia adatok'!$G$14:$H$17,2,FALSE),0,0,'3) Ajánlatkérői_adatok'!$G$40,'4) Ajánlattevői_adatok'!$G$54))</f>
        <v>0</v>
      </c>
      <c r="E32" s="147">
        <f>IF(E29&gt;$B$4,0,CHOOSE(VLOOKUP('3) Ajánlatkérői_adatok'!$G$39,'6) Referencia adatok'!$G$14:$H$17,2,FALSE),0,0,'3) Ajánlatkérői_adatok'!$G$40,'4) Ajánlattevői_adatok'!$G$54))</f>
        <v>0</v>
      </c>
      <c r="F32" s="147">
        <f>IF(F29&gt;$B$4,0,CHOOSE(VLOOKUP('3) Ajánlatkérői_adatok'!$G$39,'6) Referencia adatok'!$G$14:$H$17,2,FALSE),0,0,'3) Ajánlatkérői_adatok'!$G$40,'4) Ajánlattevői_adatok'!$G$54))</f>
        <v>0</v>
      </c>
      <c r="G32" s="147">
        <f>IF(G29&gt;$B$4,0,CHOOSE(VLOOKUP('3) Ajánlatkérői_adatok'!$G$39,'6) Referencia adatok'!$G$14:$H$17,2,FALSE),0,0,'3) Ajánlatkérői_adatok'!$G$40,'4) Ajánlattevői_adatok'!$G$54))</f>
        <v>0</v>
      </c>
      <c r="H32" s="147">
        <f>IF(H29&gt;$B$4,0,CHOOSE(VLOOKUP('3) Ajánlatkérői_adatok'!$G$39,'6) Referencia adatok'!$G$14:$H$17,2,FALSE),0,0,'3) Ajánlatkérői_adatok'!$G$40,'4) Ajánlattevői_adatok'!$G$54))</f>
        <v>0</v>
      </c>
      <c r="I32" s="147">
        <f>IF(I29&gt;$B$4,0,CHOOSE(VLOOKUP('3) Ajánlatkérői_adatok'!$G$39,'6) Referencia adatok'!$G$14:$H$17,2,FALSE),0,0,'3) Ajánlatkérői_adatok'!$G$40,'4) Ajánlattevői_adatok'!$G$54))</f>
        <v>0</v>
      </c>
      <c r="J32" s="147">
        <f>IF(J29&gt;$B$4,0,CHOOSE(VLOOKUP('3) Ajánlatkérői_adatok'!$G$39,'6) Referencia adatok'!$G$14:$H$17,2,FALSE),0,0,'3) Ajánlatkérői_adatok'!$G$40,'4) Ajánlattevői_adatok'!$G$54))</f>
        <v>0</v>
      </c>
      <c r="K32" s="147">
        <f>IF(K29&gt;$B$4,0,CHOOSE(VLOOKUP('3) Ajánlatkérői_adatok'!$G$39,'6) Referencia adatok'!$G$14:$H$17,2,FALSE),0,0,'3) Ajánlatkérői_adatok'!$G$40,'4) Ajánlattevői_adatok'!$G$54))</f>
        <v>0</v>
      </c>
      <c r="L32" s="147">
        <f>IF(L29&gt;$B$4,0,CHOOSE(VLOOKUP('3) Ajánlatkérői_adatok'!$G$39,'6) Referencia adatok'!$G$14:$H$17,2,FALSE),0,0,'3) Ajánlatkérői_adatok'!$G$40,'4) Ajánlattevői_adatok'!$G$54))</f>
        <v>0</v>
      </c>
      <c r="M32" s="147">
        <f>IF(M29&gt;$B$4,0,CHOOSE(VLOOKUP('3) Ajánlatkérői_adatok'!$G$39,'6) Referencia adatok'!$G$14:$H$17,2,FALSE),0,0,'3) Ajánlatkérői_adatok'!$G$40,'4) Ajánlattevői_adatok'!$G$54))</f>
        <v>0</v>
      </c>
      <c r="N32" s="147">
        <f>IF(N29&gt;$B$4,0,CHOOSE(VLOOKUP('3) Ajánlatkérői_adatok'!$G$39,'6) Referencia adatok'!$G$14:$H$17,2,FALSE),0,0,'3) Ajánlatkérői_adatok'!$G$40,'4) Ajánlattevői_adatok'!$G$54))</f>
        <v>0</v>
      </c>
      <c r="O32" s="147">
        <f>IF(O29&gt;$B$4,0,CHOOSE(VLOOKUP('3) Ajánlatkérői_adatok'!$G$39,'6) Referencia adatok'!$G$14:$H$17,2,FALSE),0,0,'3) Ajánlatkérői_adatok'!$G$40,'4) Ajánlattevői_adatok'!$G$54))</f>
        <v>0</v>
      </c>
      <c r="P32" s="147">
        <f>IF(P29&gt;$B$4,0,CHOOSE(VLOOKUP('3) Ajánlatkérői_adatok'!$G$39,'6) Referencia adatok'!$G$14:$H$17,2,FALSE),0,0,'3) Ajánlatkérői_adatok'!$G$40,'4) Ajánlattevői_adatok'!$G$54))</f>
        <v>0</v>
      </c>
      <c r="Q32" s="147">
        <f>IF(Q29&gt;$B$4,0,CHOOSE(VLOOKUP('3) Ajánlatkérői_adatok'!$G$39,'6) Referencia adatok'!$G$14:$H$17,2,FALSE),0,0,'3) Ajánlatkérői_adatok'!$G$40,'4) Ajánlattevői_adatok'!$G$54))</f>
        <v>0</v>
      </c>
      <c r="R32" s="147">
        <f>IF(R29&gt;$B$4,0,CHOOSE(VLOOKUP('3) Ajánlatkérői_adatok'!$G$39,'6) Referencia adatok'!$G$14:$H$17,2,FALSE),0,0,'3) Ajánlatkérői_adatok'!$G$40,'4) Ajánlattevői_adatok'!$G$54))</f>
        <v>0</v>
      </c>
      <c r="S32" s="147">
        <f>IF(S29&gt;$B$4,0,CHOOSE(VLOOKUP('3) Ajánlatkérői_adatok'!$G$39,'6) Referencia adatok'!$G$14:$H$17,2,FALSE),0,0,'3) Ajánlatkérői_adatok'!$G$40,'4) Ajánlattevői_adatok'!$G$54))</f>
        <v>0</v>
      </c>
      <c r="T32" s="147">
        <f>IF(T29&gt;$B$4,0,CHOOSE(VLOOKUP('3) Ajánlatkérői_adatok'!$G$39,'6) Referencia adatok'!$G$14:$H$17,2,FALSE),0,0,'3) Ajánlatkérői_adatok'!$G$40,'4) Ajánlattevői_adatok'!$G$54))</f>
        <v>0</v>
      </c>
      <c r="U32" s="147">
        <f>IF(U29&gt;$B$4,0,CHOOSE(VLOOKUP('3) Ajánlatkérői_adatok'!$G$39,'6) Referencia adatok'!$G$14:$H$17,2,FALSE),0,0,'3) Ajánlatkérői_adatok'!$G$40,'4) Ajánlattevői_adatok'!$G$54))</f>
        <v>0</v>
      </c>
      <c r="V32" s="147">
        <f>IF(V29&gt;$B$4,0,CHOOSE(VLOOKUP('3) Ajánlatkérői_adatok'!$G$39,'6) Referencia adatok'!$G$14:$H$17,2,FALSE),0,0,'3) Ajánlatkérői_adatok'!$G$40,'4) Ajánlattevői_adatok'!$G$54))</f>
        <v>0</v>
      </c>
      <c r="W32" s="149">
        <f t="shared" si="6"/>
        <v>0</v>
      </c>
    </row>
    <row r="33" spans="1:24" ht="16.8" customHeight="1" outlineLevel="1" x14ac:dyDescent="0.25">
      <c r="A33" s="116" t="s">
        <v>107</v>
      </c>
      <c r="B33" s="146">
        <f ca="1">$C33+NPV(diszkont_ráta,$D33:OFFSET($D33,0,0,1,$B$4-1))</f>
        <v>0</v>
      </c>
      <c r="C33" s="147">
        <f>IFERROR(IF(C18&gt;=$B$4,0,IF(C18&gt;'3) Ajánlatkérői_adatok'!$G$22*'3) Ajánlatkérői_adatok'!$G$27,0,IFERROR(IF(MOD(C$7,'4) Ajánlattevői_adatok'!$G$24)=0,'4) Ajánlattevői_adatok'!$G$28,0),0))+IF(C18&gt;'3) Ajánlatkérői_adatok'!$G$31*'3) Ajánlatkérői_adatok'!$G$32,0,IFERROR(IF(MOD(C$7,'4) Ajánlattevői_adatok'!$G$34)=0,'4) Ajánlattevői_adatok'!$G$39,0),0))+IF(C18&gt;'3) Ajánlatkérői_adatok'!$G$36*'3) Ajánlatkérői_adatok'!$G$37,0,IFERROR(IF(MOD(C$7,'4) Ajánlattevői_adatok'!$G$45)=0,'4) Ajánlattevői_adatok'!$G$50,0),0))),0)</f>
        <v>0</v>
      </c>
      <c r="D33" s="147">
        <f>IFERROR(IF(D18&gt;=$B$4,0,IF(D18&gt;'3) Ajánlatkérői_adatok'!$G$22*'3) Ajánlatkérői_adatok'!$G$27,0,IFERROR(IF(MOD(D$7,'4) Ajánlattevői_adatok'!$G$24)=0,'4) Ajánlattevői_adatok'!$G$28,0),0))+IF(D18&gt;'3) Ajánlatkérői_adatok'!$G$31*'3) Ajánlatkérői_adatok'!$G$32,0,IFERROR(IF(MOD(D$7,'4) Ajánlattevői_adatok'!$G$34)=0,'4) Ajánlattevői_adatok'!$G$39,0),0))+IF(D18&gt;'3) Ajánlatkérői_adatok'!$G$36*'3) Ajánlatkérői_adatok'!$G$37,0,IFERROR(IF(MOD(D$7,'4) Ajánlattevői_adatok'!$G$45)=0,'4) Ajánlattevői_adatok'!$G$50,0),0))),0)</f>
        <v>0</v>
      </c>
      <c r="E33" s="147">
        <f>IFERROR(IF(E18&gt;=$B$4,0,IF(E18&gt;'3) Ajánlatkérői_adatok'!$G$22*'3) Ajánlatkérői_adatok'!$G$27,0,IFERROR(IF(MOD(E$7,'4) Ajánlattevői_adatok'!$G$24)=0,'4) Ajánlattevői_adatok'!$G$28,0),0))+IF(E18&gt;'3) Ajánlatkérői_adatok'!$G$31*'3) Ajánlatkérői_adatok'!$G$32,0,IFERROR(IF(MOD(E$7,'4) Ajánlattevői_adatok'!$G$34)=0,'4) Ajánlattevői_adatok'!$G$39,0),0))+IF(E18&gt;'3) Ajánlatkérői_adatok'!$G$36*'3) Ajánlatkérői_adatok'!$G$37,0,IFERROR(IF(MOD(E$7,'4) Ajánlattevői_adatok'!$G$45)=0,'4) Ajánlattevői_adatok'!$G$50,0),0))),0)</f>
        <v>0</v>
      </c>
      <c r="F33" s="147">
        <f>IFERROR(IF(F18&gt;=$B$4,0,IF(F18&gt;'3) Ajánlatkérői_adatok'!$G$22*'3) Ajánlatkérői_adatok'!$G$27,0,IFERROR(IF(MOD(F$7,'4) Ajánlattevői_adatok'!$G$24)=0,'4) Ajánlattevői_adatok'!$G$28,0),0))+IF(F18&gt;'3) Ajánlatkérői_adatok'!$G$31*'3) Ajánlatkérői_adatok'!$G$32,0,IFERROR(IF(MOD(F$7,'4) Ajánlattevői_adatok'!$G$34)=0,'4) Ajánlattevői_adatok'!$G$39,0),0))+IF(F18&gt;'3) Ajánlatkérői_adatok'!$G$36*'3) Ajánlatkérői_adatok'!$G$37,0,IFERROR(IF(MOD(F$7,'4) Ajánlattevői_adatok'!$G$45)=0,'4) Ajánlattevői_adatok'!$G$50,0),0))),0)</f>
        <v>0</v>
      </c>
      <c r="G33" s="147">
        <f>IFERROR(IF(G18&gt;=$B$4,0,IF(G18&gt;'3) Ajánlatkérői_adatok'!$G$22*'3) Ajánlatkérői_adatok'!$G$27,0,IFERROR(IF(MOD(G$7,'4) Ajánlattevői_adatok'!$G$24)=0,'4) Ajánlattevői_adatok'!$G$28,0),0))+IF(G18&gt;'3) Ajánlatkérői_adatok'!$G$31*'3) Ajánlatkérői_adatok'!$G$32,0,IFERROR(IF(MOD(G$7,'4) Ajánlattevői_adatok'!$G$34)=0,'4) Ajánlattevői_adatok'!$G$39,0),0))+IF(G18&gt;'3) Ajánlatkérői_adatok'!$G$36*'3) Ajánlatkérői_adatok'!$G$37,0,IFERROR(IF(MOD(G$7,'4) Ajánlattevői_adatok'!$G$45)=0,'4) Ajánlattevői_adatok'!$G$50,0),0))),0)</f>
        <v>0</v>
      </c>
      <c r="H33" s="147">
        <f>IFERROR(IF(H18&gt;=$B$4,0,IF(H18&gt;'3) Ajánlatkérői_adatok'!$G$22*'3) Ajánlatkérői_adatok'!$G$27,0,IFERROR(IF(MOD(H$7,'4) Ajánlattevői_adatok'!$G$24)=0,'4) Ajánlattevői_adatok'!$G$28,0),0))+IF(H18&gt;'3) Ajánlatkérői_adatok'!$G$31*'3) Ajánlatkérői_adatok'!$G$32,0,IFERROR(IF(MOD(H$7,'4) Ajánlattevői_adatok'!$G$34)=0,'4) Ajánlattevői_adatok'!$G$39,0),0))+IF(H18&gt;'3) Ajánlatkérői_adatok'!$G$36*'3) Ajánlatkérői_adatok'!$G$37,0,IFERROR(IF(MOD(H$7,'4) Ajánlattevői_adatok'!$G$45)=0,'4) Ajánlattevői_adatok'!$G$50,0),0))),0)</f>
        <v>0</v>
      </c>
      <c r="I33" s="147">
        <f>IFERROR(IF(I18&gt;=$B$4,0,IF(I18&gt;'3) Ajánlatkérői_adatok'!$G$22*'3) Ajánlatkérői_adatok'!$G$27,0,IFERROR(IF(MOD(I$7,'4) Ajánlattevői_adatok'!$G$24)=0,'4) Ajánlattevői_adatok'!$G$28,0),0))+IF(I18&gt;'3) Ajánlatkérői_adatok'!$G$31*'3) Ajánlatkérői_adatok'!$G$32,0,IFERROR(IF(MOD(I$7,'4) Ajánlattevői_adatok'!$G$34)=0,'4) Ajánlattevői_adatok'!$G$39,0),0))+IF(I18&gt;'3) Ajánlatkérői_adatok'!$G$36*'3) Ajánlatkérői_adatok'!$G$37,0,IFERROR(IF(MOD(I$7,'4) Ajánlattevői_adatok'!$G$45)=0,'4) Ajánlattevői_adatok'!$G$50,0),0))),0)</f>
        <v>0</v>
      </c>
      <c r="J33" s="147">
        <f>IFERROR(IF(J18&gt;=$B$4,0,IF(J18&gt;'3) Ajánlatkérői_adatok'!$G$22*'3) Ajánlatkérői_adatok'!$G$27,0,IFERROR(IF(MOD(J$7,'4) Ajánlattevői_adatok'!$G$24)=0,'4) Ajánlattevői_adatok'!$G$28,0),0))+IF(J18&gt;'3) Ajánlatkérői_adatok'!$G$31*'3) Ajánlatkérői_adatok'!$G$32,0,IFERROR(IF(MOD(J$7,'4) Ajánlattevői_adatok'!$G$34)=0,'4) Ajánlattevői_adatok'!$G$39,0),0))+IF(J18&gt;'3) Ajánlatkérői_adatok'!$G$36*'3) Ajánlatkérői_adatok'!$G$37,0,IFERROR(IF(MOD(J$7,'4) Ajánlattevői_adatok'!$G$45)=0,'4) Ajánlattevői_adatok'!$G$50,0),0))),0)</f>
        <v>0</v>
      </c>
      <c r="K33" s="147">
        <f>IFERROR(IF(K18&gt;=$B$4,0,IF(K18&gt;'3) Ajánlatkérői_adatok'!$G$22*'3) Ajánlatkérői_adatok'!$G$27,0,IFERROR(IF(MOD(K$7,'4) Ajánlattevői_adatok'!$G$24)=0,'4) Ajánlattevői_adatok'!$G$28,0),0))+IF(K18&gt;'3) Ajánlatkérői_adatok'!$G$31*'3) Ajánlatkérői_adatok'!$G$32,0,IFERROR(IF(MOD(K$7,'4) Ajánlattevői_adatok'!$G$34)=0,'4) Ajánlattevői_adatok'!$G$39,0),0))+IF(K18&gt;'3) Ajánlatkérői_adatok'!$G$36*'3) Ajánlatkérői_adatok'!$G$37,0,IFERROR(IF(MOD(K$7,'4) Ajánlattevői_adatok'!$G$45)=0,'4) Ajánlattevői_adatok'!$G$50,0),0))),0)</f>
        <v>0</v>
      </c>
      <c r="L33" s="147">
        <f>IFERROR(IF(L18&gt;=$B$4,0,IF(L18&gt;'3) Ajánlatkérői_adatok'!$G$22*'3) Ajánlatkérői_adatok'!$G$27,0,IFERROR(IF(MOD(L$7,'4) Ajánlattevői_adatok'!$G$24)=0,'4) Ajánlattevői_adatok'!$G$28,0),0))+IF(L18&gt;'3) Ajánlatkérői_adatok'!$G$31*'3) Ajánlatkérői_adatok'!$G$32,0,IFERROR(IF(MOD(L$7,'4) Ajánlattevői_adatok'!$G$34)=0,'4) Ajánlattevői_adatok'!$G$39,0),0))+IF(L18&gt;'3) Ajánlatkérői_adatok'!$G$36*'3) Ajánlatkérői_adatok'!$G$37,0,IFERROR(IF(MOD(L$7,'4) Ajánlattevői_adatok'!$G$45)=0,'4) Ajánlattevői_adatok'!$G$50,0),0))),0)</f>
        <v>0</v>
      </c>
      <c r="M33" s="147">
        <f>IFERROR(IF(M18&gt;=$B$4,0,IF(M18&gt;'3) Ajánlatkérői_adatok'!$G$22*'3) Ajánlatkérői_adatok'!$G$27,0,IFERROR(IF(MOD(M$7,'4) Ajánlattevői_adatok'!$G$24)=0,'4) Ajánlattevői_adatok'!$G$28,0),0))+IF(M18&gt;'3) Ajánlatkérői_adatok'!$G$31*'3) Ajánlatkérői_adatok'!$G$32,0,IFERROR(IF(MOD(M$7,'4) Ajánlattevői_adatok'!$G$34)=0,'4) Ajánlattevői_adatok'!$G$39,0),0))+IF(M18&gt;'3) Ajánlatkérői_adatok'!$G$36*'3) Ajánlatkérői_adatok'!$G$37,0,IFERROR(IF(MOD(M$7,'4) Ajánlattevői_adatok'!$G$45)=0,'4) Ajánlattevői_adatok'!$G$50,0),0))),0)</f>
        <v>0</v>
      </c>
      <c r="N33" s="147">
        <f>IFERROR(IF(N18&gt;=$B$4,0,IF(N18&gt;'3) Ajánlatkérői_adatok'!$G$22*'3) Ajánlatkérői_adatok'!$G$27,0,IFERROR(IF(MOD(N$7,'4) Ajánlattevői_adatok'!$G$24)=0,'4) Ajánlattevői_adatok'!$G$28,0),0))+IF(N18&gt;'3) Ajánlatkérői_adatok'!$G$31*'3) Ajánlatkérői_adatok'!$G$32,0,IFERROR(IF(MOD(N$7,'4) Ajánlattevői_adatok'!$G$34)=0,'4) Ajánlattevői_adatok'!$G$39,0),0))+IF(N18&gt;'3) Ajánlatkérői_adatok'!$G$36*'3) Ajánlatkérői_adatok'!$G$37,0,IFERROR(IF(MOD(N$7,'4) Ajánlattevői_adatok'!$G$45)=0,'4) Ajánlattevői_adatok'!$G$50,0),0))),0)</f>
        <v>0</v>
      </c>
      <c r="O33" s="147">
        <f>IFERROR(IF(O18&gt;=$B$4,0,IF(O18&gt;'3) Ajánlatkérői_adatok'!$G$22*'3) Ajánlatkérői_adatok'!$G$27,0,IFERROR(IF(MOD(O$7,'4) Ajánlattevői_adatok'!$G$24)=0,'4) Ajánlattevői_adatok'!$G$28,0),0))+IF(O18&gt;'3) Ajánlatkérői_adatok'!$G$31*'3) Ajánlatkérői_adatok'!$G$32,0,IFERROR(IF(MOD(O$7,'4) Ajánlattevői_adatok'!$G$34)=0,'4) Ajánlattevői_adatok'!$G$39,0),0))+IF(O18&gt;'3) Ajánlatkérői_adatok'!$G$36*'3) Ajánlatkérői_adatok'!$G$37,0,IFERROR(IF(MOD(O$7,'4) Ajánlattevői_adatok'!$G$45)=0,'4) Ajánlattevői_adatok'!$G$50,0),0))),0)</f>
        <v>0</v>
      </c>
      <c r="P33" s="147">
        <f>IFERROR(IF(P18&gt;=$B$4,0,IF(P18&gt;'3) Ajánlatkérői_adatok'!$G$22*'3) Ajánlatkérői_adatok'!$G$27,0,IFERROR(IF(MOD(P$7,'4) Ajánlattevői_adatok'!$G$24)=0,'4) Ajánlattevői_adatok'!$G$28,0),0))+IF(P18&gt;'3) Ajánlatkérői_adatok'!$G$31*'3) Ajánlatkérői_adatok'!$G$32,0,IFERROR(IF(MOD(P$7,'4) Ajánlattevői_adatok'!$G$34)=0,'4) Ajánlattevői_adatok'!$G$39,0),0))+IF(P18&gt;'3) Ajánlatkérői_adatok'!$G$36*'3) Ajánlatkérői_adatok'!$G$37,0,IFERROR(IF(MOD(P$7,'4) Ajánlattevői_adatok'!$G$45)=0,'4) Ajánlattevői_adatok'!$G$50,0),0))),0)</f>
        <v>0</v>
      </c>
      <c r="Q33" s="147">
        <f>IFERROR(IF(Q18&gt;=$B$4,0,IF(Q18&gt;'3) Ajánlatkérői_adatok'!$G$22*'3) Ajánlatkérői_adatok'!$G$27,0,IFERROR(IF(MOD(Q$7,'4) Ajánlattevői_adatok'!$G$24)=0,'4) Ajánlattevői_adatok'!$G$28,0),0))+IF(Q18&gt;'3) Ajánlatkérői_adatok'!$G$31*'3) Ajánlatkérői_adatok'!$G$32,0,IFERROR(IF(MOD(Q$7,'4) Ajánlattevői_adatok'!$G$34)=0,'4) Ajánlattevői_adatok'!$G$39,0),0))+IF(Q18&gt;'3) Ajánlatkérői_adatok'!$G$36*'3) Ajánlatkérői_adatok'!$G$37,0,IFERROR(IF(MOD(Q$7,'4) Ajánlattevői_adatok'!$G$45)=0,'4) Ajánlattevői_adatok'!$G$50,0),0))),0)</f>
        <v>0</v>
      </c>
      <c r="R33" s="147">
        <f>IFERROR(IF(R18&gt;=$B$4,0,IF(R18&gt;'3) Ajánlatkérői_adatok'!$G$22*'3) Ajánlatkérői_adatok'!$G$27,0,IFERROR(IF(MOD(R$7,'4) Ajánlattevői_adatok'!$G$24)=0,'4) Ajánlattevői_adatok'!$G$28,0),0))+IF(R18&gt;'3) Ajánlatkérői_adatok'!$G$31*'3) Ajánlatkérői_adatok'!$G$32,0,IFERROR(IF(MOD(R$7,'4) Ajánlattevői_adatok'!$G$34)=0,'4) Ajánlattevői_adatok'!$G$39,0),0))+IF(R18&gt;'3) Ajánlatkérői_adatok'!$G$36*'3) Ajánlatkérői_adatok'!$G$37,0,IFERROR(IF(MOD(R$7,'4) Ajánlattevői_adatok'!$G$45)=0,'4) Ajánlattevői_adatok'!$G$50,0),0))),0)</f>
        <v>0</v>
      </c>
      <c r="S33" s="147">
        <f>IFERROR(IF(S18&gt;=$B$4,0,IF(S18&gt;'3) Ajánlatkérői_adatok'!$G$22*'3) Ajánlatkérői_adatok'!$G$27,0,IFERROR(IF(MOD(S$7,'4) Ajánlattevői_adatok'!$G$24)=0,'4) Ajánlattevői_adatok'!$G$28,0),0))+IF(S18&gt;'3) Ajánlatkérői_adatok'!$G$31*'3) Ajánlatkérői_adatok'!$G$32,0,IFERROR(IF(MOD(S$7,'4) Ajánlattevői_adatok'!$G$34)=0,'4) Ajánlattevői_adatok'!$G$39,0),0))+IF(S18&gt;'3) Ajánlatkérői_adatok'!$G$36*'3) Ajánlatkérői_adatok'!$G$37,0,IFERROR(IF(MOD(S$7,'4) Ajánlattevői_adatok'!$G$45)=0,'4) Ajánlattevői_adatok'!$G$50,0),0))),0)</f>
        <v>0</v>
      </c>
      <c r="T33" s="147">
        <f>IFERROR(IF(T18&gt;=$B$4,0,IF(T18&gt;'3) Ajánlatkérői_adatok'!$G$22*'3) Ajánlatkérői_adatok'!$G$27,0,IFERROR(IF(MOD(T$7,'4) Ajánlattevői_adatok'!$G$24)=0,'4) Ajánlattevői_adatok'!$G$28,0),0))+IF(T18&gt;'3) Ajánlatkérői_adatok'!$G$31*'3) Ajánlatkérői_adatok'!$G$32,0,IFERROR(IF(MOD(T$7,'4) Ajánlattevői_adatok'!$G$34)=0,'4) Ajánlattevői_adatok'!$G$39,0),0))+IF(T18&gt;'3) Ajánlatkérői_adatok'!$G$36*'3) Ajánlatkérői_adatok'!$G$37,0,IFERROR(IF(MOD(T$7,'4) Ajánlattevői_adatok'!$G$45)=0,'4) Ajánlattevői_adatok'!$G$50,0),0))),0)</f>
        <v>0</v>
      </c>
      <c r="U33" s="147">
        <f>IFERROR(IF(U18&gt;=$B$4,0,IF(U18&gt;'3) Ajánlatkérői_adatok'!$G$22*'3) Ajánlatkérői_adatok'!$G$27,0,IFERROR(IF(MOD(U$7,'4) Ajánlattevői_adatok'!$G$24)=0,'4) Ajánlattevői_adatok'!$G$28,0),0))+IF(U18&gt;'3) Ajánlatkérői_adatok'!$G$31*'3) Ajánlatkérői_adatok'!$G$32,0,IFERROR(IF(MOD(U$7,'4) Ajánlattevői_adatok'!$G$34)=0,'4) Ajánlattevői_adatok'!$G$39,0),0))+IF(U18&gt;'3) Ajánlatkérői_adatok'!$G$36*'3) Ajánlatkérői_adatok'!$G$37,0,IFERROR(IF(MOD(U$7,'4) Ajánlattevői_adatok'!$G$45)=0,'4) Ajánlattevői_adatok'!$G$50,0),0))),0)</f>
        <v>0</v>
      </c>
      <c r="V33" s="147">
        <f>IFERROR(IF(V18&gt;=$B$4,0,IF(V18&gt;'3) Ajánlatkérői_adatok'!$G$22*'3) Ajánlatkérői_adatok'!$G$27,0,IFERROR(IF(MOD(V$7,'4) Ajánlattevői_adatok'!$G$24)=0,'4) Ajánlattevői_adatok'!$G$28,0),0))+IF(V18&gt;'3) Ajánlatkérői_adatok'!$G$31*'3) Ajánlatkérői_adatok'!$G$32,0,IFERROR(IF(MOD(V$7,'4) Ajánlattevői_adatok'!$G$34)=0,'4) Ajánlattevői_adatok'!$G$39,0),0))+IF(V18&gt;'3) Ajánlatkérői_adatok'!$G$36*'3) Ajánlatkérői_adatok'!$G$37,0,IFERROR(IF(MOD(V$7,'4) Ajánlattevői_adatok'!$G$45)=0,'4) Ajánlattevői_adatok'!$G$50,0),0))),0)</f>
        <v>0</v>
      </c>
      <c r="W33" s="149">
        <f t="shared" si="6"/>
        <v>0</v>
      </c>
    </row>
    <row r="34" spans="1:24" ht="16.8" customHeight="1" outlineLevel="1" x14ac:dyDescent="0.25">
      <c r="A34" s="116" t="s">
        <v>55</v>
      </c>
      <c r="B34" s="146">
        <f ca="1">$C34+NPV(diszkont_ráta,$D34:OFFSET($D34,0,0,1,$B$4-1))</f>
        <v>0</v>
      </c>
      <c r="C34" s="147">
        <f>SUM('4) Ajánlattevői_adatok'!$G$57:$G$60)</f>
        <v>0</v>
      </c>
      <c r="D34" s="147">
        <f>IFERROR(IF(D29&gt;$B$4,0,'4) Ajánlattevői_adatok'!$G$58+'4) Ajánlattevői_adatok'!$G$60),0)</f>
        <v>0</v>
      </c>
      <c r="E34" s="147">
        <f>IFERROR(IF(E29&gt;$B$4,0,'4) Ajánlattevői_adatok'!$G$58+'4) Ajánlattevői_adatok'!$G$60),0)</f>
        <v>0</v>
      </c>
      <c r="F34" s="147">
        <f>IFERROR(IF(F29&gt;$B$4,0,'4) Ajánlattevői_adatok'!$G$58+'4) Ajánlattevői_adatok'!$G$60),0)</f>
        <v>0</v>
      </c>
      <c r="G34" s="147">
        <f>IFERROR(IF(G29&gt;$B$4,0,'4) Ajánlattevői_adatok'!$G$58+'4) Ajánlattevői_adatok'!$G$60),0)</f>
        <v>0</v>
      </c>
      <c r="H34" s="147">
        <f>IFERROR(IF(H29&gt;$B$4,0,'4) Ajánlattevői_adatok'!$G$58+'4) Ajánlattevői_adatok'!$G$60),0)</f>
        <v>0</v>
      </c>
      <c r="I34" s="147">
        <f>IFERROR(IF(I29&gt;$B$4,0,'4) Ajánlattevői_adatok'!$G$58+'4) Ajánlattevői_adatok'!$G$60),0)</f>
        <v>0</v>
      </c>
      <c r="J34" s="147">
        <f>IFERROR(IF(J29&gt;$B$4,0,'4) Ajánlattevői_adatok'!$G$58+'4) Ajánlattevői_adatok'!$G$60),0)</f>
        <v>0</v>
      </c>
      <c r="K34" s="147">
        <f>IFERROR(IF(K29&gt;$B$4,0,'4) Ajánlattevői_adatok'!$G$58+'4) Ajánlattevői_adatok'!$G$60),0)</f>
        <v>0</v>
      </c>
      <c r="L34" s="147">
        <f>IFERROR(IF(L29&gt;$B$4,0,'4) Ajánlattevői_adatok'!$G$58+'4) Ajánlattevői_adatok'!$G$60),0)</f>
        <v>0</v>
      </c>
      <c r="M34" s="147">
        <f>IFERROR(IF(M29&gt;$B$4,0,'4) Ajánlattevői_adatok'!$G$58+'4) Ajánlattevői_adatok'!$G$60),0)</f>
        <v>0</v>
      </c>
      <c r="N34" s="147">
        <f>IFERROR(IF(N29&gt;$B$4,0,'4) Ajánlattevői_adatok'!$G$58+'4) Ajánlattevői_adatok'!$G$60),0)</f>
        <v>0</v>
      </c>
      <c r="O34" s="147">
        <f>IFERROR(IF(O29&gt;$B$4,0,'4) Ajánlattevői_adatok'!$G$58+'4) Ajánlattevői_adatok'!$G$60),0)</f>
        <v>0</v>
      </c>
      <c r="P34" s="147">
        <f>IFERROR(IF(P29&gt;$B$4,0,'4) Ajánlattevői_adatok'!$G$58+'4) Ajánlattevői_adatok'!$G$60),0)</f>
        <v>0</v>
      </c>
      <c r="Q34" s="147">
        <f>IFERROR(IF(Q29&gt;$B$4,0,'4) Ajánlattevői_adatok'!$G$58+'4) Ajánlattevői_adatok'!$G$60),0)</f>
        <v>0</v>
      </c>
      <c r="R34" s="147">
        <f>IFERROR(IF(R29&gt;$B$4,0,'4) Ajánlattevői_adatok'!$G$58+'4) Ajánlattevői_adatok'!$G$60),0)</f>
        <v>0</v>
      </c>
      <c r="S34" s="147">
        <f>IFERROR(IF(S29&gt;$B$4,0,'4) Ajánlattevői_adatok'!$G$58+'4) Ajánlattevői_adatok'!$G$60),0)</f>
        <v>0</v>
      </c>
      <c r="T34" s="147">
        <f>IFERROR(IF(T29&gt;$B$4,0,'4) Ajánlattevői_adatok'!$G$58+'4) Ajánlattevői_adatok'!$G$60),0)</f>
        <v>0</v>
      </c>
      <c r="U34" s="147">
        <f>IFERROR(IF(U29&gt;$B$4,0,'4) Ajánlattevői_adatok'!$G$58+'4) Ajánlattevői_adatok'!$G$60),0)</f>
        <v>0</v>
      </c>
      <c r="V34" s="147">
        <f>IFERROR(IF(V29&gt;$B$4,0,'4) Ajánlattevői_adatok'!$G$58+'4) Ajánlattevői_adatok'!$G$60),0)</f>
        <v>0</v>
      </c>
      <c r="W34" s="149">
        <f t="shared" si="6"/>
        <v>0</v>
      </c>
    </row>
    <row r="35" spans="1:24" ht="16.8" customHeight="1" outlineLevel="1" x14ac:dyDescent="0.25">
      <c r="A35" s="115" t="s">
        <v>92</v>
      </c>
      <c r="B35" s="146">
        <f ca="1">$C35+NPV(diszkont_ráta,$D35:OFFSET($D35,0,0,1,$B$4-1))</f>
        <v>0</v>
      </c>
      <c r="C35" s="147">
        <f>IFERROR(IF(C29&gt;$B$4,0,CHOOSE(VLOOKUP('3) Ajánlatkérői_adatok'!$G$46,'6) Referencia adatok'!$G$21:$H$24,2,FALSE),0,0,'3) Ajánlatkérői_adatok'!$G$47*'2) LCC_Eredmények_összegzés'!$G$10*'3) Ajánlatkérői_adatok'!$G$49,'3) Ajánlatkérői_adatok'!$G$48*'2) LCC_Eredmények_összegzés'!$G$10*'3) Ajánlatkérői_adatok'!$G$49)),0)</f>
        <v>0</v>
      </c>
      <c r="D35" s="147">
        <f>IF(D29&gt;$B$4,0,$C35)</f>
        <v>0</v>
      </c>
      <c r="E35" s="147">
        <f t="shared" ref="E35:V35" si="7">IF(E29&gt;$B$4,0,$C35)</f>
        <v>0</v>
      </c>
      <c r="F35" s="147">
        <f t="shared" si="7"/>
        <v>0</v>
      </c>
      <c r="G35" s="147">
        <f t="shared" si="7"/>
        <v>0</v>
      </c>
      <c r="H35" s="147">
        <f t="shared" si="7"/>
        <v>0</v>
      </c>
      <c r="I35" s="147">
        <f t="shared" si="7"/>
        <v>0</v>
      </c>
      <c r="J35" s="147">
        <f t="shared" si="7"/>
        <v>0</v>
      </c>
      <c r="K35" s="147">
        <f t="shared" si="7"/>
        <v>0</v>
      </c>
      <c r="L35" s="147">
        <f t="shared" si="7"/>
        <v>0</v>
      </c>
      <c r="M35" s="147">
        <f t="shared" si="7"/>
        <v>0</v>
      </c>
      <c r="N35" s="147">
        <f t="shared" si="7"/>
        <v>0</v>
      </c>
      <c r="O35" s="147">
        <f t="shared" si="7"/>
        <v>0</v>
      </c>
      <c r="P35" s="147">
        <f t="shared" si="7"/>
        <v>0</v>
      </c>
      <c r="Q35" s="147">
        <f t="shared" si="7"/>
        <v>0</v>
      </c>
      <c r="R35" s="147">
        <f t="shared" si="7"/>
        <v>0</v>
      </c>
      <c r="S35" s="147">
        <f t="shared" si="7"/>
        <v>0</v>
      </c>
      <c r="T35" s="147">
        <f t="shared" si="7"/>
        <v>0</v>
      </c>
      <c r="U35" s="147">
        <f t="shared" si="7"/>
        <v>0</v>
      </c>
      <c r="V35" s="147">
        <f t="shared" si="7"/>
        <v>0</v>
      </c>
      <c r="W35" s="150">
        <f t="shared" si="6"/>
        <v>0</v>
      </c>
    </row>
    <row r="36" spans="1:24" s="105" customFormat="1" ht="16.8" customHeight="1" outlineLevel="1" x14ac:dyDescent="0.25">
      <c r="A36" s="117" t="s">
        <v>93</v>
      </c>
      <c r="B36" s="151">
        <f ca="1">$C36+NPV(diszkont_ráta,$D36:OFFSET($D36,0,0,1,$B$4-1))</f>
        <v>0</v>
      </c>
      <c r="C36" s="152">
        <f t="shared" ref="C36:V36" si="8">SUM(C30:C35)</f>
        <v>0</v>
      </c>
      <c r="D36" s="151">
        <f t="shared" si="8"/>
        <v>0</v>
      </c>
      <c r="E36" s="151">
        <f t="shared" si="8"/>
        <v>0</v>
      </c>
      <c r="F36" s="151">
        <f t="shared" si="8"/>
        <v>0</v>
      </c>
      <c r="G36" s="151">
        <f t="shared" si="8"/>
        <v>0</v>
      </c>
      <c r="H36" s="151">
        <f t="shared" si="8"/>
        <v>0</v>
      </c>
      <c r="I36" s="151">
        <f t="shared" si="8"/>
        <v>0</v>
      </c>
      <c r="J36" s="151">
        <f t="shared" si="8"/>
        <v>0</v>
      </c>
      <c r="K36" s="151">
        <f t="shared" si="8"/>
        <v>0</v>
      </c>
      <c r="L36" s="151">
        <f t="shared" si="8"/>
        <v>0</v>
      </c>
      <c r="M36" s="151">
        <f t="shared" si="8"/>
        <v>0</v>
      </c>
      <c r="N36" s="151">
        <f t="shared" si="8"/>
        <v>0</v>
      </c>
      <c r="O36" s="151">
        <f t="shared" si="8"/>
        <v>0</v>
      </c>
      <c r="P36" s="151">
        <f t="shared" si="8"/>
        <v>0</v>
      </c>
      <c r="Q36" s="151">
        <f t="shared" si="8"/>
        <v>0</v>
      </c>
      <c r="R36" s="151">
        <f t="shared" si="8"/>
        <v>0</v>
      </c>
      <c r="S36" s="151">
        <f t="shared" si="8"/>
        <v>0</v>
      </c>
      <c r="T36" s="151">
        <f t="shared" si="8"/>
        <v>0</v>
      </c>
      <c r="U36" s="151">
        <f t="shared" si="8"/>
        <v>0</v>
      </c>
      <c r="V36" s="151">
        <f t="shared" si="8"/>
        <v>0</v>
      </c>
      <c r="W36" s="149">
        <f t="shared" si="6"/>
        <v>0</v>
      </c>
      <c r="X36" s="113"/>
    </row>
    <row r="37" spans="1:24" ht="16.8" customHeight="1" outlineLevel="1" collapsed="1" x14ac:dyDescent="0.25"/>
    <row r="38" spans="1:24" ht="16.8" customHeight="1" outlineLevel="1" x14ac:dyDescent="0.25"/>
    <row r="40" spans="1:24" s="106" customFormat="1" ht="16.8" customHeight="1" x14ac:dyDescent="0.35">
      <c r="A40" s="153" t="str">
        <f>IF('3) Ajánlatkérői_adatok'!$H$8="","",'3) Ajánlatkérői_adatok'!$H$8)</f>
        <v/>
      </c>
      <c r="B40" s="109" t="s">
        <v>113</v>
      </c>
      <c r="C40" s="110">
        <v>1</v>
      </c>
      <c r="D40" s="110">
        <v>2</v>
      </c>
      <c r="E40" s="110">
        <v>3</v>
      </c>
      <c r="F40" s="110">
        <v>4</v>
      </c>
      <c r="G40" s="110">
        <v>5</v>
      </c>
      <c r="H40" s="110">
        <v>6</v>
      </c>
      <c r="I40" s="110">
        <v>7</v>
      </c>
      <c r="J40" s="110">
        <v>8</v>
      </c>
      <c r="K40" s="110">
        <v>9</v>
      </c>
      <c r="L40" s="110">
        <v>10</v>
      </c>
      <c r="M40" s="110">
        <v>11</v>
      </c>
      <c r="N40" s="110">
        <v>12</v>
      </c>
      <c r="O40" s="110">
        <v>13</v>
      </c>
      <c r="P40" s="110">
        <v>14</v>
      </c>
      <c r="Q40" s="110">
        <v>15</v>
      </c>
      <c r="R40" s="110">
        <v>16</v>
      </c>
      <c r="S40" s="110">
        <v>17</v>
      </c>
      <c r="T40" s="110">
        <v>18</v>
      </c>
      <c r="U40" s="110">
        <v>19</v>
      </c>
      <c r="V40" s="110">
        <v>20</v>
      </c>
      <c r="W40" s="111" t="s">
        <v>90</v>
      </c>
    </row>
    <row r="41" spans="1:24" ht="16.8" customHeight="1" outlineLevel="1" x14ac:dyDescent="0.25">
      <c r="A41" s="116" t="s">
        <v>48</v>
      </c>
      <c r="B41" s="146">
        <f ca="1">$C41+NPV(diszkont_ráta,$D41:OFFSET($D41,0,0,1,$B$4-1))</f>
        <v>0</v>
      </c>
      <c r="C41" s="147">
        <f>IFERROR('4) Ajánlattevői_adatok'!$H$23*'4) Ajánlattevői_adatok'!$H$28+'4) Ajánlattevői_adatok'!$H$33*'4) Ajánlattevői_adatok'!$H$39+'4) Ajánlattevői_adatok'!$H$44*'4) Ajánlattevői_adatok'!$H$50,0)</f>
        <v>0</v>
      </c>
      <c r="D41" s="147">
        <v>0</v>
      </c>
      <c r="E41" s="147">
        <v>0</v>
      </c>
      <c r="F41" s="147">
        <v>0</v>
      </c>
      <c r="G41" s="147">
        <v>0</v>
      </c>
      <c r="H41" s="147">
        <v>0</v>
      </c>
      <c r="I41" s="147">
        <v>0</v>
      </c>
      <c r="J41" s="147">
        <v>0</v>
      </c>
      <c r="K41" s="147">
        <v>0</v>
      </c>
      <c r="L41" s="147">
        <v>0</v>
      </c>
      <c r="M41" s="147">
        <v>0</v>
      </c>
      <c r="N41" s="147">
        <v>0</v>
      </c>
      <c r="O41" s="147">
        <v>0</v>
      </c>
      <c r="P41" s="147">
        <v>0</v>
      </c>
      <c r="Q41" s="147">
        <v>0</v>
      </c>
      <c r="R41" s="147">
        <v>0</v>
      </c>
      <c r="S41" s="147">
        <v>0</v>
      </c>
      <c r="T41" s="147">
        <v>0</v>
      </c>
      <c r="U41" s="147">
        <v>0</v>
      </c>
      <c r="V41" s="148">
        <v>0</v>
      </c>
      <c r="W41" s="149">
        <f>SUM(C41:V41)</f>
        <v>0</v>
      </c>
    </row>
    <row r="42" spans="1:24" ht="16.8" customHeight="1" outlineLevel="1" x14ac:dyDescent="0.25">
      <c r="A42" s="116" t="s">
        <v>106</v>
      </c>
      <c r="B42" s="146">
        <f ca="1">$C42+NPV(diszkont_ráta,$D42:OFFSET($D42,0,0,1,$B$4-1))</f>
        <v>0</v>
      </c>
      <c r="C42" s="147">
        <f>IF($A40="",0,IF(C40&gt;$B$4,0,('2) LCC_Eredmények_összegzés'!$H$11*POWER(1+'3) Ajánlatkérői_adatok'!$E$17,C40))))</f>
        <v>0</v>
      </c>
      <c r="D42" s="147">
        <f>IF($A40="",0,IF(D40&gt;$B$4,0,('2) LCC_Eredmények_összegzés'!$H$11*POWER(1+'3) Ajánlatkérői_adatok'!$E$17,D40))))</f>
        <v>0</v>
      </c>
      <c r="E42" s="147">
        <f>IF($A40="",0,IF(E40&gt;$B$4,0,('2) LCC_Eredmények_összegzés'!$H$11*POWER(1+'3) Ajánlatkérői_adatok'!$E$17,E40))))</f>
        <v>0</v>
      </c>
      <c r="F42" s="147">
        <f>IF($A40="",0,IF(F40&gt;$B$4,0,('2) LCC_Eredmények_összegzés'!$H$11*POWER(1+'3) Ajánlatkérői_adatok'!$E$17,F40))))</f>
        <v>0</v>
      </c>
      <c r="G42" s="147">
        <f>IF($A40="",0,IF(G40&gt;$B$4,0,('2) LCC_Eredmények_összegzés'!$H$11*POWER(1+'3) Ajánlatkérői_adatok'!$E$17,G40))))</f>
        <v>0</v>
      </c>
      <c r="H42" s="147">
        <f>IF($A40="",0,IF(H40&gt;$B$4,0,('2) LCC_Eredmények_összegzés'!$H$11*POWER(1+'3) Ajánlatkérői_adatok'!$E$17,H40))))</f>
        <v>0</v>
      </c>
      <c r="I42" s="147">
        <f>IF($A40="",0,IF(I40&gt;$B$4,0,('2) LCC_Eredmények_összegzés'!$H$11*POWER(1+'3) Ajánlatkérői_adatok'!$E$17,I40))))</f>
        <v>0</v>
      </c>
      <c r="J42" s="147">
        <f>IF($A40="",0,IF(J40&gt;$B$4,0,('2) LCC_Eredmények_összegzés'!$H$11*POWER(1+'3) Ajánlatkérői_adatok'!$E$17,J40))))</f>
        <v>0</v>
      </c>
      <c r="K42" s="147">
        <f>IF($A40="",0,IF(K40&gt;$B$4,0,('2) LCC_Eredmények_összegzés'!$H$11*POWER(1+'3) Ajánlatkérői_adatok'!$E$17,K40))))</f>
        <v>0</v>
      </c>
      <c r="L42" s="147">
        <f>IF($A40="",0,IF(L40&gt;$B$4,0,('2) LCC_Eredmények_összegzés'!$H$11*POWER(1+'3) Ajánlatkérői_adatok'!$E$17,L40))))</f>
        <v>0</v>
      </c>
      <c r="M42" s="147">
        <f>IF($A40="",0,IF(M40&gt;$B$4,0,('2) LCC_Eredmények_összegzés'!$H$11*POWER(1+'3) Ajánlatkérői_adatok'!$E$17,M40))))</f>
        <v>0</v>
      </c>
      <c r="N42" s="147">
        <f>IF($A40="",0,IF(N40&gt;$B$4,0,('2) LCC_Eredmények_összegzés'!$H$11*POWER(1+'3) Ajánlatkérői_adatok'!$E$17,N40))))</f>
        <v>0</v>
      </c>
      <c r="O42" s="147">
        <f>IF($A40="",0,IF(O40&gt;$B$4,0,('2) LCC_Eredmények_összegzés'!$H$11*POWER(1+'3) Ajánlatkérői_adatok'!$E$17,O40))))</f>
        <v>0</v>
      </c>
      <c r="P42" s="147">
        <f>IF($A40="",0,IF(P40&gt;$B$4,0,('2) LCC_Eredmények_összegzés'!$H$11*POWER(1+'3) Ajánlatkérői_adatok'!$E$17,P40))))</f>
        <v>0</v>
      </c>
      <c r="Q42" s="147">
        <f>IF($A40="",0,IF(Q40&gt;$B$4,0,('2) LCC_Eredmények_összegzés'!$H$11*POWER(1+'3) Ajánlatkérői_adatok'!$E$17,Q40))))</f>
        <v>0</v>
      </c>
      <c r="R42" s="147">
        <f>IF($A40="",0,IF(R40&gt;$B$4,0,('2) LCC_Eredmények_összegzés'!$H$11*POWER(1+'3) Ajánlatkérői_adatok'!$E$17,R40))))</f>
        <v>0</v>
      </c>
      <c r="S42" s="147">
        <f>IF($A40="",0,IF(S40&gt;$B$4,0,('2) LCC_Eredmények_összegzés'!$H$11*POWER(1+'3) Ajánlatkérői_adatok'!$E$17,S40))))</f>
        <v>0</v>
      </c>
      <c r="T42" s="147">
        <f>IF($A40="",0,IF(T40&gt;$B$4,0,('2) LCC_Eredmények_összegzés'!$H$11*POWER(1+'3) Ajánlatkérői_adatok'!$E$17,T40))))</f>
        <v>0</v>
      </c>
      <c r="U42" s="147">
        <f>IF($A40="",0,IF(U40&gt;$B$4,0,('2) LCC_Eredmények_összegzés'!$H$11*POWER(1+'3) Ajánlatkérői_adatok'!$E$17,U40))))</f>
        <v>0</v>
      </c>
      <c r="V42" s="147">
        <f>IF($A40="",0,IF(V40&gt;$B$4,0,('2) LCC_Eredmények_összegzés'!$H$11*POWER(1+'3) Ajánlatkérői_adatok'!$E$17,V40))))</f>
        <v>0</v>
      </c>
      <c r="W42" s="149">
        <f t="shared" ref="W42:W47" si="9">SUM(C42:V42)</f>
        <v>0</v>
      </c>
    </row>
    <row r="43" spans="1:24" ht="16.8" customHeight="1" outlineLevel="1" x14ac:dyDescent="0.25">
      <c r="A43" s="116" t="s">
        <v>91</v>
      </c>
      <c r="B43" s="146">
        <f ca="1">$C43+NPV(diszkont_ráta,$D43:OFFSET($D43,0,0,1,$B$4-1))</f>
        <v>0</v>
      </c>
      <c r="C43" s="147">
        <f>IF(C40&gt;$B$4,0,CHOOSE(VLOOKUP('3) Ajánlatkérői_adatok'!$H$39,'6) Referencia adatok'!$G$14:$H$17,2,FALSE),0,0,'3) Ajánlatkérői_adatok'!$H$40,'4) Ajánlattevői_adatok'!$H$54))</f>
        <v>0</v>
      </c>
      <c r="D43" s="147">
        <f>IF(D40&gt;$B$4,0,CHOOSE(VLOOKUP('3) Ajánlatkérői_adatok'!$H$39,'6) Referencia adatok'!$G$14:$H$17,2,FALSE),0,0,'3) Ajánlatkérői_adatok'!$H$40,'4) Ajánlattevői_adatok'!$H$54))</f>
        <v>0</v>
      </c>
      <c r="E43" s="147">
        <f>IF(E40&gt;$B$4,0,CHOOSE(VLOOKUP('3) Ajánlatkérői_adatok'!$H$39,'6) Referencia adatok'!$G$14:$H$17,2,FALSE),0,0,'3) Ajánlatkérői_adatok'!$H$40,'4) Ajánlattevői_adatok'!$H$54))</f>
        <v>0</v>
      </c>
      <c r="F43" s="147">
        <f>IF(F40&gt;$B$4,0,CHOOSE(VLOOKUP('3) Ajánlatkérői_adatok'!$H$39,'6) Referencia adatok'!$G$14:$H$17,2,FALSE),0,0,'3) Ajánlatkérői_adatok'!$H$40,'4) Ajánlattevői_adatok'!$H$54))</f>
        <v>0</v>
      </c>
      <c r="G43" s="147">
        <f>IF(G40&gt;$B$4,0,CHOOSE(VLOOKUP('3) Ajánlatkérői_adatok'!$H$39,'6) Referencia adatok'!$G$14:$H$17,2,FALSE),0,0,'3) Ajánlatkérői_adatok'!$H$40,'4) Ajánlattevői_adatok'!$H$54))</f>
        <v>0</v>
      </c>
      <c r="H43" s="147">
        <f>IF(H40&gt;$B$4,0,CHOOSE(VLOOKUP('3) Ajánlatkérői_adatok'!$H$39,'6) Referencia adatok'!$G$14:$H$17,2,FALSE),0,0,'3) Ajánlatkérői_adatok'!$H$40,'4) Ajánlattevői_adatok'!$H$54))</f>
        <v>0</v>
      </c>
      <c r="I43" s="147">
        <f>IF(I40&gt;$B$4,0,CHOOSE(VLOOKUP('3) Ajánlatkérői_adatok'!$H$39,'6) Referencia adatok'!$G$14:$H$17,2,FALSE),0,0,'3) Ajánlatkérői_adatok'!$H$40,'4) Ajánlattevői_adatok'!$H$54))</f>
        <v>0</v>
      </c>
      <c r="J43" s="147">
        <f>IF(J40&gt;$B$4,0,CHOOSE(VLOOKUP('3) Ajánlatkérői_adatok'!$H$39,'6) Referencia adatok'!$G$14:$H$17,2,FALSE),0,0,'3) Ajánlatkérői_adatok'!$H$40,'4) Ajánlattevői_adatok'!$H$54))</f>
        <v>0</v>
      </c>
      <c r="K43" s="147">
        <f>IF(K40&gt;$B$4,0,CHOOSE(VLOOKUP('3) Ajánlatkérői_adatok'!$H$39,'6) Referencia adatok'!$G$14:$H$17,2,FALSE),0,0,'3) Ajánlatkérői_adatok'!$H$40,'4) Ajánlattevői_adatok'!$H$54))</f>
        <v>0</v>
      </c>
      <c r="L43" s="147">
        <f>IF(L40&gt;$B$4,0,CHOOSE(VLOOKUP('3) Ajánlatkérői_adatok'!$H$39,'6) Referencia adatok'!$G$14:$H$17,2,FALSE),0,0,'3) Ajánlatkérői_adatok'!$H$40,'4) Ajánlattevői_adatok'!$H$54))</f>
        <v>0</v>
      </c>
      <c r="M43" s="147">
        <f>IF(M40&gt;$B$4,0,CHOOSE(VLOOKUP('3) Ajánlatkérői_adatok'!$H$39,'6) Referencia adatok'!$G$14:$H$17,2,FALSE),0,0,'3) Ajánlatkérői_adatok'!$H$40,'4) Ajánlattevői_adatok'!$H$54))</f>
        <v>0</v>
      </c>
      <c r="N43" s="147">
        <f>IF(N40&gt;$B$4,0,CHOOSE(VLOOKUP('3) Ajánlatkérői_adatok'!$H$39,'6) Referencia adatok'!$G$14:$H$17,2,FALSE),0,0,'3) Ajánlatkérői_adatok'!$H$40,'4) Ajánlattevői_adatok'!$H$54))</f>
        <v>0</v>
      </c>
      <c r="O43" s="147">
        <f>IF(O40&gt;$B$4,0,CHOOSE(VLOOKUP('3) Ajánlatkérői_adatok'!$H$39,'6) Referencia adatok'!$G$14:$H$17,2,FALSE),0,0,'3) Ajánlatkérői_adatok'!$H$40,'4) Ajánlattevői_adatok'!$H$54))</f>
        <v>0</v>
      </c>
      <c r="P43" s="147">
        <f>IF(P40&gt;$B$4,0,CHOOSE(VLOOKUP('3) Ajánlatkérői_adatok'!$H$39,'6) Referencia adatok'!$G$14:$H$17,2,FALSE),0,0,'3) Ajánlatkérői_adatok'!$H$40,'4) Ajánlattevői_adatok'!$H$54))</f>
        <v>0</v>
      </c>
      <c r="Q43" s="147">
        <f>IF(Q40&gt;$B$4,0,CHOOSE(VLOOKUP('3) Ajánlatkérői_adatok'!$H$39,'6) Referencia adatok'!$G$14:$H$17,2,FALSE),0,0,'3) Ajánlatkérői_adatok'!$H$40,'4) Ajánlattevői_adatok'!$H$54))</f>
        <v>0</v>
      </c>
      <c r="R43" s="147">
        <f>IF(R40&gt;$B$4,0,CHOOSE(VLOOKUP('3) Ajánlatkérői_adatok'!$H$39,'6) Referencia adatok'!$G$14:$H$17,2,FALSE),0,0,'3) Ajánlatkérői_adatok'!$H$40,'4) Ajánlattevői_adatok'!$H$54))</f>
        <v>0</v>
      </c>
      <c r="S43" s="147">
        <f>IF(S40&gt;$B$4,0,CHOOSE(VLOOKUP('3) Ajánlatkérői_adatok'!$H$39,'6) Referencia adatok'!$G$14:$H$17,2,FALSE),0,0,'3) Ajánlatkérői_adatok'!$H$40,'4) Ajánlattevői_adatok'!$H$54))</f>
        <v>0</v>
      </c>
      <c r="T43" s="147">
        <f>IF(T40&gt;$B$4,0,CHOOSE(VLOOKUP('3) Ajánlatkérői_adatok'!$H$39,'6) Referencia adatok'!$G$14:$H$17,2,FALSE),0,0,'3) Ajánlatkérői_adatok'!$H$40,'4) Ajánlattevői_adatok'!$H$54))</f>
        <v>0</v>
      </c>
      <c r="U43" s="147">
        <f>IF(U40&gt;$B$4,0,CHOOSE(VLOOKUP('3) Ajánlatkérői_adatok'!$H$39,'6) Referencia adatok'!$G$14:$H$17,2,FALSE),0,0,'3) Ajánlatkérői_adatok'!$H$40,'4) Ajánlattevői_adatok'!$H$54))</f>
        <v>0</v>
      </c>
      <c r="V43" s="147">
        <f>IF(V40&gt;$B$4,0,CHOOSE(VLOOKUP('3) Ajánlatkérői_adatok'!$H$39,'6) Referencia adatok'!$G$14:$H$17,2,FALSE),0,0,'3) Ajánlatkérői_adatok'!$H$40,'4) Ajánlattevői_adatok'!$H$54))</f>
        <v>0</v>
      </c>
      <c r="W43" s="149">
        <f t="shared" si="9"/>
        <v>0</v>
      </c>
    </row>
    <row r="44" spans="1:24" ht="16.8" customHeight="1" outlineLevel="1" x14ac:dyDescent="0.25">
      <c r="A44" s="116" t="s">
        <v>107</v>
      </c>
      <c r="B44" s="146">
        <f ca="1">$C44+NPV(diszkont_ráta,$D44:OFFSET($D44,0,0,1,$B$4-1))</f>
        <v>0</v>
      </c>
      <c r="C44" s="147">
        <f>IFERROR(IF(C18&gt;=$B$4,0,IF(C18&gt;'3) Ajánlatkérői_adatok'!$H$22*'3) Ajánlatkérői_adatok'!$H$27,0,IFERROR(IF(MOD(C$7,'4) Ajánlattevői_adatok'!$H$24)=0,'4) Ajánlattevői_adatok'!$H$28,0),0))+IF(C18&gt;'3) Ajánlatkérői_adatok'!$H$31*'3) Ajánlatkérői_adatok'!$H$32,0,IFERROR(IF(MOD(C$7,'4) Ajánlattevői_adatok'!$H$34)=0,'4) Ajánlattevői_adatok'!$H$39,0),0))+IF(C18&gt;'3) Ajánlatkérői_adatok'!$H$36*'3) Ajánlatkérői_adatok'!$H$37,0,IFERROR(IF(MOD(C$7,'4) Ajánlattevői_adatok'!$H$45)=0,'4) Ajánlattevői_adatok'!$H$50,0),0))),0)</f>
        <v>0</v>
      </c>
      <c r="D44" s="147">
        <f>IFERROR(IF(D18&gt;=$B$4,0,IF(D18&gt;'3) Ajánlatkérői_adatok'!$H$22*'3) Ajánlatkérői_adatok'!$H$27,0,IFERROR(IF(MOD(D$7,'4) Ajánlattevői_adatok'!$H$24)=0,'4) Ajánlattevői_adatok'!$H$28,0),0))+IF(D18&gt;'3) Ajánlatkérői_adatok'!$H$31*'3) Ajánlatkérői_adatok'!$H$32,0,IFERROR(IF(MOD(D$7,'4) Ajánlattevői_adatok'!$H$34)=0,'4) Ajánlattevői_adatok'!$H$39,0),0))+IF(D18&gt;'3) Ajánlatkérői_adatok'!$H$36*'3) Ajánlatkérői_adatok'!$H$37,0,IFERROR(IF(MOD(D$7,'4) Ajánlattevői_adatok'!$H$45)=0,'4) Ajánlattevői_adatok'!$H$50,0),0))),0)</f>
        <v>0</v>
      </c>
      <c r="E44" s="147">
        <f>IFERROR(IF(E18&gt;=$B$4,0,IF(E18&gt;'3) Ajánlatkérői_adatok'!$H$22*'3) Ajánlatkérői_adatok'!$H$27,0,IFERROR(IF(MOD(E$7,'4) Ajánlattevői_adatok'!$H$24)=0,'4) Ajánlattevői_adatok'!$H$28,0),0))+IF(E18&gt;'3) Ajánlatkérői_adatok'!$H$31*'3) Ajánlatkérői_adatok'!$H$32,0,IFERROR(IF(MOD(E$7,'4) Ajánlattevői_adatok'!$H$34)=0,'4) Ajánlattevői_adatok'!$H$39,0),0))+IF(E18&gt;'3) Ajánlatkérői_adatok'!$H$36*'3) Ajánlatkérői_adatok'!$H$37,0,IFERROR(IF(MOD(E$7,'4) Ajánlattevői_adatok'!$H$45)=0,'4) Ajánlattevői_adatok'!$H$50,0),0))),0)</f>
        <v>0</v>
      </c>
      <c r="F44" s="147">
        <f>IFERROR(IF(F18&gt;=$B$4,0,IF(F18&gt;'3) Ajánlatkérői_adatok'!$H$22*'3) Ajánlatkérői_adatok'!$H$27,0,IFERROR(IF(MOD(F$7,'4) Ajánlattevői_adatok'!$H$24)=0,'4) Ajánlattevői_adatok'!$H$28,0),0))+IF(F18&gt;'3) Ajánlatkérői_adatok'!$H$31*'3) Ajánlatkérői_adatok'!$H$32,0,IFERROR(IF(MOD(F$7,'4) Ajánlattevői_adatok'!$H$34)=0,'4) Ajánlattevői_adatok'!$H$39,0),0))+IF(F18&gt;'3) Ajánlatkérői_adatok'!$H$36*'3) Ajánlatkérői_adatok'!$H$37,0,IFERROR(IF(MOD(F$7,'4) Ajánlattevői_adatok'!$H$45)=0,'4) Ajánlattevői_adatok'!$H$50,0),0))),0)</f>
        <v>0</v>
      </c>
      <c r="G44" s="147">
        <f>IFERROR(IF(G18&gt;=$B$4,0,IF(G18&gt;'3) Ajánlatkérői_adatok'!$H$22*'3) Ajánlatkérői_adatok'!$H$27,0,IFERROR(IF(MOD(G$7,'4) Ajánlattevői_adatok'!$H$24)=0,'4) Ajánlattevői_adatok'!$H$28,0),0))+IF(G18&gt;'3) Ajánlatkérői_adatok'!$H$31*'3) Ajánlatkérői_adatok'!$H$32,0,IFERROR(IF(MOD(G$7,'4) Ajánlattevői_adatok'!$H$34)=0,'4) Ajánlattevői_adatok'!$H$39,0),0))+IF(G18&gt;'3) Ajánlatkérői_adatok'!$H$36*'3) Ajánlatkérői_adatok'!$H$37,0,IFERROR(IF(MOD(G$7,'4) Ajánlattevői_adatok'!$H$45)=0,'4) Ajánlattevői_adatok'!$H$50,0),0))),0)</f>
        <v>0</v>
      </c>
      <c r="H44" s="147">
        <f>IFERROR(IF(H18&gt;=$B$4,0,IF(H18&gt;'3) Ajánlatkérői_adatok'!$H$22*'3) Ajánlatkérői_adatok'!$H$27,0,IFERROR(IF(MOD(H$7,'4) Ajánlattevői_adatok'!$H$24)=0,'4) Ajánlattevői_adatok'!$H$28,0),0))+IF(H18&gt;'3) Ajánlatkérői_adatok'!$H$31*'3) Ajánlatkérői_adatok'!$H$32,0,IFERROR(IF(MOD(H$7,'4) Ajánlattevői_adatok'!$H$34)=0,'4) Ajánlattevői_adatok'!$H$39,0),0))+IF(H18&gt;'3) Ajánlatkérői_adatok'!$H$36*'3) Ajánlatkérői_adatok'!$H$37,0,IFERROR(IF(MOD(H$7,'4) Ajánlattevői_adatok'!$H$45)=0,'4) Ajánlattevői_adatok'!$H$50,0),0))),0)</f>
        <v>0</v>
      </c>
      <c r="I44" s="147">
        <f>IFERROR(IF(I18&gt;=$B$4,0,IF(I18&gt;'3) Ajánlatkérői_adatok'!$H$22*'3) Ajánlatkérői_adatok'!$H$27,0,IFERROR(IF(MOD(I$7,'4) Ajánlattevői_adatok'!$H$24)=0,'4) Ajánlattevői_adatok'!$H$28,0),0))+IF(I18&gt;'3) Ajánlatkérői_adatok'!$H$31*'3) Ajánlatkérői_adatok'!$H$32,0,IFERROR(IF(MOD(I$7,'4) Ajánlattevői_adatok'!$H$34)=0,'4) Ajánlattevői_adatok'!$H$39,0),0))+IF(I18&gt;'3) Ajánlatkérői_adatok'!$H$36*'3) Ajánlatkérői_adatok'!$H$37,0,IFERROR(IF(MOD(I$7,'4) Ajánlattevői_adatok'!$H$45)=0,'4) Ajánlattevői_adatok'!$H$50,0),0))),0)</f>
        <v>0</v>
      </c>
      <c r="J44" s="147">
        <f>IFERROR(IF(J18&gt;=$B$4,0,IF(J18&gt;'3) Ajánlatkérői_adatok'!$H$22*'3) Ajánlatkérői_adatok'!$H$27,0,IFERROR(IF(MOD(J$7,'4) Ajánlattevői_adatok'!$H$24)=0,'4) Ajánlattevői_adatok'!$H$28,0),0))+IF(J18&gt;'3) Ajánlatkérői_adatok'!$H$31*'3) Ajánlatkérői_adatok'!$H$32,0,IFERROR(IF(MOD(J$7,'4) Ajánlattevői_adatok'!$H$34)=0,'4) Ajánlattevői_adatok'!$H$39,0),0))+IF(J18&gt;'3) Ajánlatkérői_adatok'!$H$36*'3) Ajánlatkérői_adatok'!$H$37,0,IFERROR(IF(MOD(J$7,'4) Ajánlattevői_adatok'!$H$45)=0,'4) Ajánlattevői_adatok'!$H$50,0),0))),0)</f>
        <v>0</v>
      </c>
      <c r="K44" s="147">
        <f>IFERROR(IF(K18&gt;=$B$4,0,IF(K18&gt;'3) Ajánlatkérői_adatok'!$H$22*'3) Ajánlatkérői_adatok'!$H$27,0,IFERROR(IF(MOD(K$7,'4) Ajánlattevői_adatok'!$H$24)=0,'4) Ajánlattevői_adatok'!$H$28,0),0))+IF(K18&gt;'3) Ajánlatkérői_adatok'!$H$31*'3) Ajánlatkérői_adatok'!$H$32,0,IFERROR(IF(MOD(K$7,'4) Ajánlattevői_adatok'!$H$34)=0,'4) Ajánlattevői_adatok'!$H$39,0),0))+IF(K18&gt;'3) Ajánlatkérői_adatok'!$H$36*'3) Ajánlatkérői_adatok'!$H$37,0,IFERROR(IF(MOD(K$7,'4) Ajánlattevői_adatok'!$H$45)=0,'4) Ajánlattevői_adatok'!$H$50,0),0))),0)</f>
        <v>0</v>
      </c>
      <c r="L44" s="147">
        <f>IFERROR(IF(L18&gt;=$B$4,0,IF(L18&gt;'3) Ajánlatkérői_adatok'!$H$22*'3) Ajánlatkérői_adatok'!$H$27,0,IFERROR(IF(MOD(L$7,'4) Ajánlattevői_adatok'!$H$24)=0,'4) Ajánlattevői_adatok'!$H$28,0),0))+IF(L18&gt;'3) Ajánlatkérői_adatok'!$H$31*'3) Ajánlatkérői_adatok'!$H$32,0,IFERROR(IF(MOD(L$7,'4) Ajánlattevői_adatok'!$H$34)=0,'4) Ajánlattevői_adatok'!$H$39,0),0))+IF(L18&gt;'3) Ajánlatkérői_adatok'!$H$36*'3) Ajánlatkérői_adatok'!$H$37,0,IFERROR(IF(MOD(L$7,'4) Ajánlattevői_adatok'!$H$45)=0,'4) Ajánlattevői_adatok'!$H$50,0),0))),0)</f>
        <v>0</v>
      </c>
      <c r="M44" s="147">
        <f>IFERROR(IF(M18&gt;=$B$4,0,IF(M18&gt;'3) Ajánlatkérői_adatok'!$H$22*'3) Ajánlatkérői_adatok'!$H$27,0,IFERROR(IF(MOD(M$7,'4) Ajánlattevői_adatok'!$H$24)=0,'4) Ajánlattevői_adatok'!$H$28,0),0))+IF(M18&gt;'3) Ajánlatkérői_adatok'!$H$31*'3) Ajánlatkérői_adatok'!$H$32,0,IFERROR(IF(MOD(M$7,'4) Ajánlattevői_adatok'!$H$34)=0,'4) Ajánlattevői_adatok'!$H$39,0),0))+IF(M18&gt;'3) Ajánlatkérői_adatok'!$H$36*'3) Ajánlatkérői_adatok'!$H$37,0,IFERROR(IF(MOD(M$7,'4) Ajánlattevői_adatok'!$H$45)=0,'4) Ajánlattevői_adatok'!$H$50,0),0))),0)</f>
        <v>0</v>
      </c>
      <c r="N44" s="147">
        <f>IFERROR(IF(N18&gt;=$B$4,0,IF(N18&gt;'3) Ajánlatkérői_adatok'!$H$22*'3) Ajánlatkérői_adatok'!$H$27,0,IFERROR(IF(MOD(N$7,'4) Ajánlattevői_adatok'!$H$24)=0,'4) Ajánlattevői_adatok'!$H$28,0),0))+IF(N18&gt;'3) Ajánlatkérői_adatok'!$H$31*'3) Ajánlatkérői_adatok'!$H$32,0,IFERROR(IF(MOD(N$7,'4) Ajánlattevői_adatok'!$H$34)=0,'4) Ajánlattevői_adatok'!$H$39,0),0))+IF(N18&gt;'3) Ajánlatkérői_adatok'!$H$36*'3) Ajánlatkérői_adatok'!$H$37,0,IFERROR(IF(MOD(N$7,'4) Ajánlattevői_adatok'!$H$45)=0,'4) Ajánlattevői_adatok'!$H$50,0),0))),0)</f>
        <v>0</v>
      </c>
      <c r="O44" s="147">
        <f>IFERROR(IF(O18&gt;=$B$4,0,IF(O18&gt;'3) Ajánlatkérői_adatok'!$H$22*'3) Ajánlatkérői_adatok'!$H$27,0,IFERROR(IF(MOD(O$7,'4) Ajánlattevői_adatok'!$H$24)=0,'4) Ajánlattevői_adatok'!$H$28,0),0))+IF(O18&gt;'3) Ajánlatkérői_adatok'!$H$31*'3) Ajánlatkérői_adatok'!$H$32,0,IFERROR(IF(MOD(O$7,'4) Ajánlattevői_adatok'!$H$34)=0,'4) Ajánlattevői_adatok'!$H$39,0),0))+IF(O18&gt;'3) Ajánlatkérői_adatok'!$H$36*'3) Ajánlatkérői_adatok'!$H$37,0,IFERROR(IF(MOD(O$7,'4) Ajánlattevői_adatok'!$H$45)=0,'4) Ajánlattevői_adatok'!$H$50,0),0))),0)</f>
        <v>0</v>
      </c>
      <c r="P44" s="147">
        <f>IFERROR(IF(P18&gt;=$B$4,0,IF(P18&gt;'3) Ajánlatkérői_adatok'!$H$22*'3) Ajánlatkérői_adatok'!$H$27,0,IFERROR(IF(MOD(P$7,'4) Ajánlattevői_adatok'!$H$24)=0,'4) Ajánlattevői_adatok'!$H$28,0),0))+IF(P18&gt;'3) Ajánlatkérői_adatok'!$H$31*'3) Ajánlatkérői_adatok'!$H$32,0,IFERROR(IF(MOD(P$7,'4) Ajánlattevői_adatok'!$H$34)=0,'4) Ajánlattevői_adatok'!$H$39,0),0))+IF(P18&gt;'3) Ajánlatkérői_adatok'!$H$36*'3) Ajánlatkérői_adatok'!$H$37,0,IFERROR(IF(MOD(P$7,'4) Ajánlattevői_adatok'!$H$45)=0,'4) Ajánlattevői_adatok'!$H$50,0),0))),0)</f>
        <v>0</v>
      </c>
      <c r="Q44" s="147">
        <f>IFERROR(IF(Q18&gt;=$B$4,0,IF(Q18&gt;'3) Ajánlatkérői_adatok'!$H$22*'3) Ajánlatkérői_adatok'!$H$27,0,IFERROR(IF(MOD(Q$7,'4) Ajánlattevői_adatok'!$H$24)=0,'4) Ajánlattevői_adatok'!$H$28,0),0))+IF(Q18&gt;'3) Ajánlatkérői_adatok'!$H$31*'3) Ajánlatkérői_adatok'!$H$32,0,IFERROR(IF(MOD(Q$7,'4) Ajánlattevői_adatok'!$H$34)=0,'4) Ajánlattevői_adatok'!$H$39,0),0))+IF(Q18&gt;'3) Ajánlatkérői_adatok'!$H$36*'3) Ajánlatkérői_adatok'!$H$37,0,IFERROR(IF(MOD(Q$7,'4) Ajánlattevői_adatok'!$H$45)=0,'4) Ajánlattevői_adatok'!$H$50,0),0))),0)</f>
        <v>0</v>
      </c>
      <c r="R44" s="147">
        <f>IFERROR(IF(R18&gt;=$B$4,0,IF(R18&gt;'3) Ajánlatkérői_adatok'!$H$22*'3) Ajánlatkérői_adatok'!$H$27,0,IFERROR(IF(MOD(R$7,'4) Ajánlattevői_adatok'!$H$24)=0,'4) Ajánlattevői_adatok'!$H$28,0),0))+IF(R18&gt;'3) Ajánlatkérői_adatok'!$H$31*'3) Ajánlatkérői_adatok'!$H$32,0,IFERROR(IF(MOD(R$7,'4) Ajánlattevői_adatok'!$H$34)=0,'4) Ajánlattevői_adatok'!$H$39,0),0))+IF(R18&gt;'3) Ajánlatkérői_adatok'!$H$36*'3) Ajánlatkérői_adatok'!$H$37,0,IFERROR(IF(MOD(R$7,'4) Ajánlattevői_adatok'!$H$45)=0,'4) Ajánlattevői_adatok'!$H$50,0),0))),0)</f>
        <v>0</v>
      </c>
      <c r="S44" s="147">
        <f>IFERROR(IF(S18&gt;=$B$4,0,IF(S18&gt;'3) Ajánlatkérői_adatok'!$H$22*'3) Ajánlatkérői_adatok'!$H$27,0,IFERROR(IF(MOD(S$7,'4) Ajánlattevői_adatok'!$H$24)=0,'4) Ajánlattevői_adatok'!$H$28,0),0))+IF(S18&gt;'3) Ajánlatkérői_adatok'!$H$31*'3) Ajánlatkérői_adatok'!$H$32,0,IFERROR(IF(MOD(S$7,'4) Ajánlattevői_adatok'!$H$34)=0,'4) Ajánlattevői_adatok'!$H$39,0),0))+IF(S18&gt;'3) Ajánlatkérői_adatok'!$H$36*'3) Ajánlatkérői_adatok'!$H$37,0,IFERROR(IF(MOD(S$7,'4) Ajánlattevői_adatok'!$H$45)=0,'4) Ajánlattevői_adatok'!$H$50,0),0))),0)</f>
        <v>0</v>
      </c>
      <c r="T44" s="147">
        <f>IFERROR(IF(T18&gt;=$B$4,0,IF(T18&gt;'3) Ajánlatkérői_adatok'!$H$22*'3) Ajánlatkérői_adatok'!$H$27,0,IFERROR(IF(MOD(T$7,'4) Ajánlattevői_adatok'!$H$24)=0,'4) Ajánlattevői_adatok'!$H$28,0),0))+IF(T18&gt;'3) Ajánlatkérői_adatok'!$H$31*'3) Ajánlatkérői_adatok'!$H$32,0,IFERROR(IF(MOD(T$7,'4) Ajánlattevői_adatok'!$H$34)=0,'4) Ajánlattevői_adatok'!$H$39,0),0))+IF(T18&gt;'3) Ajánlatkérői_adatok'!$H$36*'3) Ajánlatkérői_adatok'!$H$37,0,IFERROR(IF(MOD(T$7,'4) Ajánlattevői_adatok'!$H$45)=0,'4) Ajánlattevői_adatok'!$H$50,0),0))),0)</f>
        <v>0</v>
      </c>
      <c r="U44" s="147">
        <f>IFERROR(IF(U18&gt;=$B$4,0,IF(U18&gt;'3) Ajánlatkérői_adatok'!$H$22*'3) Ajánlatkérői_adatok'!$H$27,0,IFERROR(IF(MOD(U$7,'4) Ajánlattevői_adatok'!$H$24)=0,'4) Ajánlattevői_adatok'!$H$28,0),0))+IF(U18&gt;'3) Ajánlatkérői_adatok'!$H$31*'3) Ajánlatkérői_adatok'!$H$32,0,IFERROR(IF(MOD(U$7,'4) Ajánlattevői_adatok'!$H$34)=0,'4) Ajánlattevői_adatok'!$H$39,0),0))+IF(U18&gt;'3) Ajánlatkérői_adatok'!$H$36*'3) Ajánlatkérői_adatok'!$H$37,0,IFERROR(IF(MOD(U$7,'4) Ajánlattevői_adatok'!$H$45)=0,'4) Ajánlattevői_adatok'!$H$50,0),0))),0)</f>
        <v>0</v>
      </c>
      <c r="V44" s="147">
        <f>IFERROR(IF(V18&gt;=$B$4,0,IF(V18&gt;'3) Ajánlatkérői_adatok'!$H$22*'3) Ajánlatkérői_adatok'!$H$27,0,IFERROR(IF(MOD(V$7,'4) Ajánlattevői_adatok'!$H$24)=0,'4) Ajánlattevői_adatok'!$H$28,0),0))+IF(V18&gt;'3) Ajánlatkérői_adatok'!$H$31*'3) Ajánlatkérői_adatok'!$H$32,0,IFERROR(IF(MOD(V$7,'4) Ajánlattevői_adatok'!$H$34)=0,'4) Ajánlattevői_adatok'!$H$39,0),0))+IF(V18&gt;'3) Ajánlatkérői_adatok'!$H$36*'3) Ajánlatkérői_adatok'!$H$37,0,IFERROR(IF(MOD(V$7,'4) Ajánlattevői_adatok'!$H$45)=0,'4) Ajánlattevői_adatok'!$H$50,0),0))),0)</f>
        <v>0</v>
      </c>
      <c r="W44" s="149">
        <f t="shared" si="9"/>
        <v>0</v>
      </c>
    </row>
    <row r="45" spans="1:24" ht="16.8" customHeight="1" outlineLevel="1" x14ac:dyDescent="0.25">
      <c r="A45" s="116" t="s">
        <v>55</v>
      </c>
      <c r="B45" s="146">
        <f ca="1">$C45+NPV(diszkont_ráta,$D45:OFFSET($D45,0,0,1,$B$4-1))</f>
        <v>0</v>
      </c>
      <c r="C45" s="147">
        <f>SUM('4) Ajánlattevői_adatok'!$H$57:$H$60)</f>
        <v>0</v>
      </c>
      <c r="D45" s="147">
        <f>IFERROR(IF(D40&gt;$B$4,0,'4) Ajánlattevői_adatok'!$H$58+'4) Ajánlattevői_adatok'!$H$60),0)</f>
        <v>0</v>
      </c>
      <c r="E45" s="147">
        <f>IFERROR(IF(E40&gt;$B$4,0,'4) Ajánlattevői_adatok'!$H$58+'4) Ajánlattevői_adatok'!$H$60),0)</f>
        <v>0</v>
      </c>
      <c r="F45" s="147">
        <f>IFERROR(IF(F40&gt;$B$4,0,'4) Ajánlattevői_adatok'!$H$58+'4) Ajánlattevői_adatok'!$H$60),0)</f>
        <v>0</v>
      </c>
      <c r="G45" s="147">
        <f>IFERROR(IF(G40&gt;$B$4,0,'4) Ajánlattevői_adatok'!$H$58+'4) Ajánlattevői_adatok'!$H$60),0)</f>
        <v>0</v>
      </c>
      <c r="H45" s="147">
        <f>IFERROR(IF(H40&gt;$B$4,0,'4) Ajánlattevői_adatok'!$H$58+'4) Ajánlattevői_adatok'!$H$60),0)</f>
        <v>0</v>
      </c>
      <c r="I45" s="147">
        <f>IFERROR(IF(I40&gt;$B$4,0,'4) Ajánlattevői_adatok'!$H$58+'4) Ajánlattevői_adatok'!$H$60),0)</f>
        <v>0</v>
      </c>
      <c r="J45" s="147">
        <f>IFERROR(IF(J40&gt;$B$4,0,'4) Ajánlattevői_adatok'!$H$58+'4) Ajánlattevői_adatok'!$H$60),0)</f>
        <v>0</v>
      </c>
      <c r="K45" s="147">
        <f>IFERROR(IF(K40&gt;$B$4,0,'4) Ajánlattevői_adatok'!$H$58+'4) Ajánlattevői_adatok'!$H$60),0)</f>
        <v>0</v>
      </c>
      <c r="L45" s="147">
        <f>IFERROR(IF(L40&gt;$B$4,0,'4) Ajánlattevői_adatok'!$H$58+'4) Ajánlattevői_adatok'!$H$60),0)</f>
        <v>0</v>
      </c>
      <c r="M45" s="147">
        <f>IFERROR(IF(M40&gt;$B$4,0,'4) Ajánlattevői_adatok'!$H$58+'4) Ajánlattevői_adatok'!$H$60),0)</f>
        <v>0</v>
      </c>
      <c r="N45" s="147">
        <f>IFERROR(IF(N40&gt;$B$4,0,'4) Ajánlattevői_adatok'!$H$58+'4) Ajánlattevői_adatok'!$H$60),0)</f>
        <v>0</v>
      </c>
      <c r="O45" s="147">
        <f>IFERROR(IF(O40&gt;$B$4,0,'4) Ajánlattevői_adatok'!$H$58+'4) Ajánlattevői_adatok'!$H$60),0)</f>
        <v>0</v>
      </c>
      <c r="P45" s="147">
        <f>IFERROR(IF(P40&gt;$B$4,0,'4) Ajánlattevői_adatok'!$H$58+'4) Ajánlattevői_adatok'!$H$60),0)</f>
        <v>0</v>
      </c>
      <c r="Q45" s="147">
        <f>IFERROR(IF(Q40&gt;$B$4,0,'4) Ajánlattevői_adatok'!$H$58+'4) Ajánlattevői_adatok'!$H$60),0)</f>
        <v>0</v>
      </c>
      <c r="R45" s="147">
        <f>IFERROR(IF(R40&gt;$B$4,0,'4) Ajánlattevői_adatok'!$H$58+'4) Ajánlattevői_adatok'!$H$60),0)</f>
        <v>0</v>
      </c>
      <c r="S45" s="147">
        <f>IFERROR(IF(S40&gt;$B$4,0,'4) Ajánlattevői_adatok'!$H$58+'4) Ajánlattevői_adatok'!$H$60),0)</f>
        <v>0</v>
      </c>
      <c r="T45" s="147">
        <f>IFERROR(IF(T40&gt;$B$4,0,'4) Ajánlattevői_adatok'!$H$58+'4) Ajánlattevői_adatok'!$H$60),0)</f>
        <v>0</v>
      </c>
      <c r="U45" s="147">
        <f>IFERROR(IF(U40&gt;$B$4,0,'4) Ajánlattevői_adatok'!$H$58+'4) Ajánlattevői_adatok'!$H$60),0)</f>
        <v>0</v>
      </c>
      <c r="V45" s="147">
        <f>IFERROR(IF(V40&gt;$B$4,0,'4) Ajánlattevői_adatok'!$H$58+'4) Ajánlattevői_adatok'!$H$60),0)</f>
        <v>0</v>
      </c>
      <c r="W45" s="149">
        <f t="shared" si="9"/>
        <v>0</v>
      </c>
    </row>
    <row r="46" spans="1:24" ht="16.8" customHeight="1" outlineLevel="1" x14ac:dyDescent="0.25">
      <c r="A46" s="115" t="s">
        <v>92</v>
      </c>
      <c r="B46" s="146">
        <f ca="1">$C46+NPV(diszkont_ráta,$D46:OFFSET($D46,0,0,1,$B$4-1))</f>
        <v>0</v>
      </c>
      <c r="C46" s="147">
        <f>IFERROR(IF(C40&gt;$B$4,0,CHOOSE(VLOOKUP('3) Ajánlatkérői_adatok'!$H$46,'6) Referencia adatok'!$G$21:$H$24,2,FALSE),0,0,'3) Ajánlatkérői_adatok'!$H$47*'2) LCC_Eredmények_összegzés'!$H$10*'3) Ajánlatkérői_adatok'!$H$49,'3) Ajánlatkérői_adatok'!$H$48*'2) LCC_Eredmények_összegzés'!$H$10*'3) Ajánlatkérői_adatok'!$H$49)),0)</f>
        <v>0</v>
      </c>
      <c r="D46" s="147">
        <f>IF(D40&gt;$B$4,0,$C46)</f>
        <v>0</v>
      </c>
      <c r="E46" s="147">
        <f t="shared" ref="E46:V46" si="10">IF(E40&gt;$B$4,0,$C46)</f>
        <v>0</v>
      </c>
      <c r="F46" s="147">
        <f t="shared" si="10"/>
        <v>0</v>
      </c>
      <c r="G46" s="147">
        <f t="shared" si="10"/>
        <v>0</v>
      </c>
      <c r="H46" s="147">
        <f t="shared" si="10"/>
        <v>0</v>
      </c>
      <c r="I46" s="147">
        <f t="shared" si="10"/>
        <v>0</v>
      </c>
      <c r="J46" s="147">
        <f t="shared" si="10"/>
        <v>0</v>
      </c>
      <c r="K46" s="147">
        <f t="shared" si="10"/>
        <v>0</v>
      </c>
      <c r="L46" s="147">
        <f t="shared" si="10"/>
        <v>0</v>
      </c>
      <c r="M46" s="147">
        <f t="shared" si="10"/>
        <v>0</v>
      </c>
      <c r="N46" s="147">
        <f t="shared" si="10"/>
        <v>0</v>
      </c>
      <c r="O46" s="147">
        <f t="shared" si="10"/>
        <v>0</v>
      </c>
      <c r="P46" s="147">
        <f t="shared" si="10"/>
        <v>0</v>
      </c>
      <c r="Q46" s="147">
        <f t="shared" si="10"/>
        <v>0</v>
      </c>
      <c r="R46" s="147">
        <f t="shared" si="10"/>
        <v>0</v>
      </c>
      <c r="S46" s="147">
        <f t="shared" si="10"/>
        <v>0</v>
      </c>
      <c r="T46" s="147">
        <f t="shared" si="10"/>
        <v>0</v>
      </c>
      <c r="U46" s="147">
        <f t="shared" si="10"/>
        <v>0</v>
      </c>
      <c r="V46" s="147">
        <f t="shared" si="10"/>
        <v>0</v>
      </c>
      <c r="W46" s="150">
        <f t="shared" si="9"/>
        <v>0</v>
      </c>
    </row>
    <row r="47" spans="1:24" s="105" customFormat="1" ht="16.8" customHeight="1" outlineLevel="1" x14ac:dyDescent="0.25">
      <c r="A47" s="117" t="s">
        <v>93</v>
      </c>
      <c r="B47" s="151">
        <f ca="1">$C47+NPV(diszkont_ráta,$D47:OFFSET($D47,0,0,1,$B$4-1))</f>
        <v>0</v>
      </c>
      <c r="C47" s="152">
        <f t="shared" ref="C47:V47" si="11">SUM(C41:C46)</f>
        <v>0</v>
      </c>
      <c r="D47" s="151">
        <f t="shared" si="11"/>
        <v>0</v>
      </c>
      <c r="E47" s="151">
        <f t="shared" si="11"/>
        <v>0</v>
      </c>
      <c r="F47" s="151">
        <f t="shared" si="11"/>
        <v>0</v>
      </c>
      <c r="G47" s="151">
        <f t="shared" si="11"/>
        <v>0</v>
      </c>
      <c r="H47" s="151">
        <f t="shared" si="11"/>
        <v>0</v>
      </c>
      <c r="I47" s="151">
        <f t="shared" si="11"/>
        <v>0</v>
      </c>
      <c r="J47" s="151">
        <f t="shared" si="11"/>
        <v>0</v>
      </c>
      <c r="K47" s="151">
        <f t="shared" si="11"/>
        <v>0</v>
      </c>
      <c r="L47" s="151">
        <f t="shared" si="11"/>
        <v>0</v>
      </c>
      <c r="M47" s="151">
        <f t="shared" si="11"/>
        <v>0</v>
      </c>
      <c r="N47" s="151">
        <f t="shared" si="11"/>
        <v>0</v>
      </c>
      <c r="O47" s="151">
        <f t="shared" si="11"/>
        <v>0</v>
      </c>
      <c r="P47" s="151">
        <f t="shared" si="11"/>
        <v>0</v>
      </c>
      <c r="Q47" s="151">
        <f t="shared" si="11"/>
        <v>0</v>
      </c>
      <c r="R47" s="151">
        <f t="shared" si="11"/>
        <v>0</v>
      </c>
      <c r="S47" s="151">
        <f t="shared" si="11"/>
        <v>0</v>
      </c>
      <c r="T47" s="151">
        <f t="shared" si="11"/>
        <v>0</v>
      </c>
      <c r="U47" s="151">
        <f t="shared" si="11"/>
        <v>0</v>
      </c>
      <c r="V47" s="151">
        <f t="shared" si="11"/>
        <v>0</v>
      </c>
      <c r="W47" s="149">
        <f t="shared" si="9"/>
        <v>0</v>
      </c>
      <c r="X47" s="113"/>
    </row>
    <row r="48" spans="1:24" outlineLevel="1" x14ac:dyDescent="0.25"/>
    <row r="49" spans="1:24" outlineLevel="1" x14ac:dyDescent="0.25"/>
    <row r="51" spans="1:24" s="106" customFormat="1" ht="16.8" customHeight="1" x14ac:dyDescent="0.35">
      <c r="A51" s="153" t="str">
        <f>IF('3) Ajánlatkérői_adatok'!$I$8="","",'3) Ajánlatkérői_adatok'!$I$8)</f>
        <v/>
      </c>
      <c r="B51" s="109" t="s">
        <v>113</v>
      </c>
      <c r="C51" s="110">
        <v>1</v>
      </c>
      <c r="D51" s="110">
        <v>2</v>
      </c>
      <c r="E51" s="110">
        <v>3</v>
      </c>
      <c r="F51" s="110">
        <v>4</v>
      </c>
      <c r="G51" s="110">
        <v>5</v>
      </c>
      <c r="H51" s="110">
        <v>6</v>
      </c>
      <c r="I51" s="110">
        <v>7</v>
      </c>
      <c r="J51" s="110">
        <v>8</v>
      </c>
      <c r="K51" s="110">
        <v>9</v>
      </c>
      <c r="L51" s="110">
        <v>10</v>
      </c>
      <c r="M51" s="110">
        <v>11</v>
      </c>
      <c r="N51" s="110">
        <v>12</v>
      </c>
      <c r="O51" s="110">
        <v>13</v>
      </c>
      <c r="P51" s="110">
        <v>14</v>
      </c>
      <c r="Q51" s="110">
        <v>15</v>
      </c>
      <c r="R51" s="110">
        <v>16</v>
      </c>
      <c r="S51" s="110">
        <v>17</v>
      </c>
      <c r="T51" s="110">
        <v>18</v>
      </c>
      <c r="U51" s="110">
        <v>19</v>
      </c>
      <c r="V51" s="110">
        <v>20</v>
      </c>
      <c r="W51" s="111" t="s">
        <v>90</v>
      </c>
    </row>
    <row r="52" spans="1:24" ht="16.8" customHeight="1" outlineLevel="1" x14ac:dyDescent="0.25">
      <c r="A52" s="116" t="s">
        <v>48</v>
      </c>
      <c r="B52" s="146">
        <f ca="1">$C52+NPV(diszkont_ráta,$D52:OFFSET($D52,0,0,1,$B$4-1))</f>
        <v>0</v>
      </c>
      <c r="C52" s="147">
        <f>IFERROR('4) Ajánlattevői_adatok'!$I$23*'4) Ajánlattevői_adatok'!$I$28+'4) Ajánlattevői_adatok'!$I$33*'4) Ajánlattevői_adatok'!$I$39+'4) Ajánlattevői_adatok'!$I$44*'4) Ajánlattevői_adatok'!$I$50,0)</f>
        <v>0</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8">
        <v>0</v>
      </c>
      <c r="W52" s="149">
        <f>SUM(C52:V52)</f>
        <v>0</v>
      </c>
    </row>
    <row r="53" spans="1:24" ht="16.8" customHeight="1" outlineLevel="1" x14ac:dyDescent="0.25">
      <c r="A53" s="116" t="s">
        <v>106</v>
      </c>
      <c r="B53" s="146">
        <f ca="1">$C53+NPV(diszkont_ráta,$D53:OFFSET($D53,0,0,1,$B$4-1))</f>
        <v>0</v>
      </c>
      <c r="C53" s="147">
        <f>IF($A51="",0,IF(C51&gt;$B$4,0,('2) LCC_Eredmények_összegzés'!$I$11*POWER(1+'3) Ajánlatkérői_adatok'!$E$17,C51))))</f>
        <v>0</v>
      </c>
      <c r="D53" s="147">
        <f>IF($A51="",0,IF(D51&gt;$B$4,0,('2) LCC_Eredmények_összegzés'!$I$11*POWER(1+'3) Ajánlatkérői_adatok'!$E$17,D51))))</f>
        <v>0</v>
      </c>
      <c r="E53" s="147">
        <f>IF($A51="",0,IF(E51&gt;$B$4,0,('2) LCC_Eredmények_összegzés'!$I$11*POWER(1+'3) Ajánlatkérői_adatok'!$E$17,E51))))</f>
        <v>0</v>
      </c>
      <c r="F53" s="147">
        <f>IF($A51="",0,IF(F51&gt;$B$4,0,('2) LCC_Eredmények_összegzés'!$I$11*POWER(1+'3) Ajánlatkérői_adatok'!$E$17,F51))))</f>
        <v>0</v>
      </c>
      <c r="G53" s="147">
        <f>IF($A51="",0,IF(G51&gt;$B$4,0,('2) LCC_Eredmények_összegzés'!$I$11*POWER(1+'3) Ajánlatkérői_adatok'!$E$17,G51))))</f>
        <v>0</v>
      </c>
      <c r="H53" s="147">
        <f>IF($A51="",0,IF(H51&gt;$B$4,0,('2) LCC_Eredmények_összegzés'!$I$11*POWER(1+'3) Ajánlatkérői_adatok'!$E$17,H51))))</f>
        <v>0</v>
      </c>
      <c r="I53" s="147">
        <f>IF($A51="",0,IF(I51&gt;$B$4,0,('2) LCC_Eredmények_összegzés'!$I$11*POWER(1+'3) Ajánlatkérői_adatok'!$E$17,I51))))</f>
        <v>0</v>
      </c>
      <c r="J53" s="147">
        <f>IF($A51="",0,IF(J51&gt;$B$4,0,('2) LCC_Eredmények_összegzés'!$I$11*POWER(1+'3) Ajánlatkérői_adatok'!$E$17,J51))))</f>
        <v>0</v>
      </c>
      <c r="K53" s="147">
        <f>IF($A51="",0,IF(K51&gt;$B$4,0,('2) LCC_Eredmények_összegzés'!$I$11*POWER(1+'3) Ajánlatkérői_adatok'!$E$17,K51))))</f>
        <v>0</v>
      </c>
      <c r="L53" s="147">
        <f>IF($A51="",0,IF(L51&gt;$B$4,0,('2) LCC_Eredmények_összegzés'!$I$11*POWER(1+'3) Ajánlatkérői_adatok'!$E$17,L51))))</f>
        <v>0</v>
      </c>
      <c r="M53" s="147">
        <f>IF($A51="",0,IF(M51&gt;$B$4,0,('2) LCC_Eredmények_összegzés'!$I$11*POWER(1+'3) Ajánlatkérői_adatok'!$E$17,M51))))</f>
        <v>0</v>
      </c>
      <c r="N53" s="147">
        <f>IF($A51="",0,IF(N51&gt;$B$4,0,('2) LCC_Eredmények_összegzés'!$I$11*POWER(1+'3) Ajánlatkérői_adatok'!$E$17,N51))))</f>
        <v>0</v>
      </c>
      <c r="O53" s="147">
        <f>IF($A51="",0,IF(O51&gt;$B$4,0,('2) LCC_Eredmények_összegzés'!$I$11*POWER(1+'3) Ajánlatkérői_adatok'!$E$17,O51))))</f>
        <v>0</v>
      </c>
      <c r="P53" s="147">
        <f>IF($A51="",0,IF(P51&gt;$B$4,0,('2) LCC_Eredmények_összegzés'!$I$11*POWER(1+'3) Ajánlatkérői_adatok'!$E$17,P51))))</f>
        <v>0</v>
      </c>
      <c r="Q53" s="147">
        <f>IF($A51="",0,IF(Q51&gt;$B$4,0,('2) LCC_Eredmények_összegzés'!$I$11*POWER(1+'3) Ajánlatkérői_adatok'!$E$17,Q51))))</f>
        <v>0</v>
      </c>
      <c r="R53" s="147">
        <f>IF($A51="",0,IF(R51&gt;$B$4,0,('2) LCC_Eredmények_összegzés'!$I$11*POWER(1+'3) Ajánlatkérői_adatok'!$E$17,R51))))</f>
        <v>0</v>
      </c>
      <c r="S53" s="147">
        <f>IF($A51="",0,IF(S51&gt;$B$4,0,('2) LCC_Eredmények_összegzés'!$I$11*POWER(1+'3) Ajánlatkérői_adatok'!$E$17,S51))))</f>
        <v>0</v>
      </c>
      <c r="T53" s="147">
        <f>IF($A51="",0,IF(T51&gt;$B$4,0,('2) LCC_Eredmények_összegzés'!$I$11*POWER(1+'3) Ajánlatkérői_adatok'!$E$17,T51))))</f>
        <v>0</v>
      </c>
      <c r="U53" s="147">
        <f>IF($A51="",0,IF(U51&gt;$B$4,0,('2) LCC_Eredmények_összegzés'!$I$11*POWER(1+'3) Ajánlatkérői_adatok'!$E$17,U51))))</f>
        <v>0</v>
      </c>
      <c r="V53" s="147">
        <f>IF($A51="",0,IF(V51&gt;$B$4,0,('2) LCC_Eredmények_összegzés'!$I$11*POWER(1+'3) Ajánlatkérői_adatok'!$E$17,V51))))</f>
        <v>0</v>
      </c>
      <c r="W53" s="149">
        <f t="shared" ref="W53:W58" si="12">SUM(C53:V53)</f>
        <v>0</v>
      </c>
    </row>
    <row r="54" spans="1:24" ht="16.8" customHeight="1" outlineLevel="1" x14ac:dyDescent="0.25">
      <c r="A54" s="116" t="s">
        <v>91</v>
      </c>
      <c r="B54" s="146">
        <f ca="1">$C54+NPV(diszkont_ráta,$D54:OFFSET($D54,0,0,1,$B$4-1))</f>
        <v>0</v>
      </c>
      <c r="C54" s="147">
        <f>IF(C51&gt;$B$4,0,CHOOSE(VLOOKUP('3) Ajánlatkérői_adatok'!$I$39,'6) Referencia adatok'!$G$14:$H$17,2,FALSE),0,0,'3) Ajánlatkérői_adatok'!$I$40,'4) Ajánlattevői_adatok'!$I$54))</f>
        <v>0</v>
      </c>
      <c r="D54" s="147">
        <f>IF(D51&gt;$B$4,0,CHOOSE(VLOOKUP('3) Ajánlatkérői_adatok'!$I$39,'6) Referencia adatok'!$G$14:$H$17,2,FALSE),0,0,'3) Ajánlatkérői_adatok'!$I$40,'4) Ajánlattevői_adatok'!$I$54))</f>
        <v>0</v>
      </c>
      <c r="E54" s="147">
        <f>IF(E51&gt;$B$4,0,CHOOSE(VLOOKUP('3) Ajánlatkérői_adatok'!$I$39,'6) Referencia adatok'!$G$14:$H$17,2,FALSE),0,0,'3) Ajánlatkérői_adatok'!$I$40,'4) Ajánlattevői_adatok'!$I$54))</f>
        <v>0</v>
      </c>
      <c r="F54" s="147">
        <f>IF(F51&gt;$B$4,0,CHOOSE(VLOOKUP('3) Ajánlatkérői_adatok'!$I$39,'6) Referencia adatok'!$G$14:$H$17,2,FALSE),0,0,'3) Ajánlatkérői_adatok'!$I$40,'4) Ajánlattevői_adatok'!$I$54))</f>
        <v>0</v>
      </c>
      <c r="G54" s="147">
        <f>IF(G51&gt;$B$4,0,CHOOSE(VLOOKUP('3) Ajánlatkérői_adatok'!$I$39,'6) Referencia adatok'!$G$14:$H$17,2,FALSE),0,0,'3) Ajánlatkérői_adatok'!$I$40,'4) Ajánlattevői_adatok'!$I$54))</f>
        <v>0</v>
      </c>
      <c r="H54" s="147">
        <f>IF(H51&gt;$B$4,0,CHOOSE(VLOOKUP('3) Ajánlatkérői_adatok'!$I$39,'6) Referencia adatok'!$G$14:$H$17,2,FALSE),0,0,'3) Ajánlatkérői_adatok'!$I$40,'4) Ajánlattevői_adatok'!$I$54))</f>
        <v>0</v>
      </c>
      <c r="I54" s="147">
        <f>IF(I51&gt;$B$4,0,CHOOSE(VLOOKUP('3) Ajánlatkérői_adatok'!$I$39,'6) Referencia adatok'!$G$14:$H$17,2,FALSE),0,0,'3) Ajánlatkérői_adatok'!$I$40,'4) Ajánlattevői_adatok'!$I$54))</f>
        <v>0</v>
      </c>
      <c r="J54" s="147">
        <f>IF(J51&gt;$B$4,0,CHOOSE(VLOOKUP('3) Ajánlatkérői_adatok'!$I$39,'6) Referencia adatok'!$G$14:$H$17,2,FALSE),0,0,'3) Ajánlatkérői_adatok'!$I$40,'4) Ajánlattevői_adatok'!$I$54))</f>
        <v>0</v>
      </c>
      <c r="K54" s="147">
        <f>IF(K51&gt;$B$4,0,CHOOSE(VLOOKUP('3) Ajánlatkérői_adatok'!$I$39,'6) Referencia adatok'!$G$14:$H$17,2,FALSE),0,0,'3) Ajánlatkérői_adatok'!$I$40,'4) Ajánlattevői_adatok'!$I$54))</f>
        <v>0</v>
      </c>
      <c r="L54" s="147">
        <f>IF(L51&gt;$B$4,0,CHOOSE(VLOOKUP('3) Ajánlatkérői_adatok'!$I$39,'6) Referencia adatok'!$G$14:$H$17,2,FALSE),0,0,'3) Ajánlatkérői_adatok'!$I$40,'4) Ajánlattevői_adatok'!$I$54))</f>
        <v>0</v>
      </c>
      <c r="M54" s="147">
        <f>IF(M51&gt;$B$4,0,CHOOSE(VLOOKUP('3) Ajánlatkérői_adatok'!$I$39,'6) Referencia adatok'!$G$14:$H$17,2,FALSE),0,0,'3) Ajánlatkérői_adatok'!$I$40,'4) Ajánlattevői_adatok'!$I$54))</f>
        <v>0</v>
      </c>
      <c r="N54" s="147">
        <f>IF(N51&gt;$B$4,0,CHOOSE(VLOOKUP('3) Ajánlatkérői_adatok'!$I$39,'6) Referencia adatok'!$G$14:$H$17,2,FALSE),0,0,'3) Ajánlatkérői_adatok'!$I$40,'4) Ajánlattevői_adatok'!$I$54))</f>
        <v>0</v>
      </c>
      <c r="O54" s="147">
        <f>IF(O51&gt;$B$4,0,CHOOSE(VLOOKUP('3) Ajánlatkérői_adatok'!$I$39,'6) Referencia adatok'!$G$14:$H$17,2,FALSE),0,0,'3) Ajánlatkérői_adatok'!$I$40,'4) Ajánlattevői_adatok'!$I$54))</f>
        <v>0</v>
      </c>
      <c r="P54" s="147">
        <f>IF(P51&gt;$B$4,0,CHOOSE(VLOOKUP('3) Ajánlatkérői_adatok'!$I$39,'6) Referencia adatok'!$G$14:$H$17,2,FALSE),0,0,'3) Ajánlatkérői_adatok'!$I$40,'4) Ajánlattevői_adatok'!$I$54))</f>
        <v>0</v>
      </c>
      <c r="Q54" s="147">
        <f>IF(Q51&gt;$B$4,0,CHOOSE(VLOOKUP('3) Ajánlatkérői_adatok'!$I$39,'6) Referencia adatok'!$G$14:$H$17,2,FALSE),0,0,'3) Ajánlatkérői_adatok'!$I$40,'4) Ajánlattevői_adatok'!$I$54))</f>
        <v>0</v>
      </c>
      <c r="R54" s="147">
        <f>IF(R51&gt;$B$4,0,CHOOSE(VLOOKUP('3) Ajánlatkérői_adatok'!$I$39,'6) Referencia adatok'!$G$14:$H$17,2,FALSE),0,0,'3) Ajánlatkérői_adatok'!$I$40,'4) Ajánlattevői_adatok'!$I$54))</f>
        <v>0</v>
      </c>
      <c r="S54" s="147">
        <f>IF(S51&gt;$B$4,0,CHOOSE(VLOOKUP('3) Ajánlatkérői_adatok'!$I$39,'6) Referencia adatok'!$G$14:$H$17,2,FALSE),0,0,'3) Ajánlatkérői_adatok'!$I$40,'4) Ajánlattevői_adatok'!$I$54))</f>
        <v>0</v>
      </c>
      <c r="T54" s="147">
        <f>IF(T51&gt;$B$4,0,CHOOSE(VLOOKUP('3) Ajánlatkérői_adatok'!$I$39,'6) Referencia adatok'!$G$14:$H$17,2,FALSE),0,0,'3) Ajánlatkérői_adatok'!$I$40,'4) Ajánlattevői_adatok'!$I$54))</f>
        <v>0</v>
      </c>
      <c r="U54" s="147">
        <f>IF(U51&gt;$B$4,0,CHOOSE(VLOOKUP('3) Ajánlatkérői_adatok'!$I$39,'6) Referencia adatok'!$G$14:$H$17,2,FALSE),0,0,'3) Ajánlatkérői_adatok'!$I$40,'4) Ajánlattevői_adatok'!$I$54))</f>
        <v>0</v>
      </c>
      <c r="V54" s="147">
        <f>IF(V51&gt;$B$4,0,CHOOSE(VLOOKUP('3) Ajánlatkérői_adatok'!$I$39,'6) Referencia adatok'!$G$14:$H$17,2,FALSE),0,0,'3) Ajánlatkérői_adatok'!$I$40,'4) Ajánlattevői_adatok'!$I$54))</f>
        <v>0</v>
      </c>
      <c r="W54" s="149">
        <f t="shared" si="12"/>
        <v>0</v>
      </c>
    </row>
    <row r="55" spans="1:24" ht="16.8" customHeight="1" outlineLevel="1" x14ac:dyDescent="0.25">
      <c r="A55" s="116" t="s">
        <v>107</v>
      </c>
      <c r="B55" s="146">
        <f ca="1">$C55+NPV(diszkont_ráta,$D55:OFFSET($D55,0,0,1,$B$4-1))</f>
        <v>0</v>
      </c>
      <c r="C55" s="147">
        <f>IFERROR(IF(C18&gt;=$B$4,0,IF(C18&gt;'3) Ajánlatkérői_adatok'!$I$22*'3) Ajánlatkérői_adatok'!$I$27,0,IFERROR(IF(MOD(C$7,'4) Ajánlattevői_adatok'!$I$24)=0,'4) Ajánlattevői_adatok'!$I$28,0),0))+IF(C18&gt;'3) Ajánlatkérői_adatok'!$I$31*'3) Ajánlatkérői_adatok'!$I$32,0,IFERROR(IF(MOD(C$7,'4) Ajánlattevői_adatok'!$I$34)=0,'4) Ajánlattevői_adatok'!$I$39,0),0))+IF(C18&gt;'3) Ajánlatkérői_adatok'!$I$36*'3) Ajánlatkérői_adatok'!$I$37,0,IFERROR(IF(MOD(C$7,'4) Ajánlattevői_adatok'!$I$45)=0,'4) Ajánlattevői_adatok'!$I$50,0),0))),0)</f>
        <v>0</v>
      </c>
      <c r="D55" s="147">
        <f>IFERROR(IF(D18&gt;=$B$4,0,IF(D18&gt;'3) Ajánlatkérői_adatok'!$I$22*'3) Ajánlatkérői_adatok'!$I$27,0,IFERROR(IF(MOD(D$7,'4) Ajánlattevői_adatok'!$I$24)=0,'4) Ajánlattevői_adatok'!$I$28,0),0))+IF(D18&gt;'3) Ajánlatkérői_adatok'!$I$31*'3) Ajánlatkérői_adatok'!$I$32,0,IFERROR(IF(MOD(D$7,'4) Ajánlattevői_adatok'!$I$34)=0,'4) Ajánlattevői_adatok'!$I$39,0),0))+IF(D18&gt;'3) Ajánlatkérői_adatok'!$I$36*'3) Ajánlatkérői_adatok'!$I$37,0,IFERROR(IF(MOD(D$7,'4) Ajánlattevői_adatok'!$I$45)=0,'4) Ajánlattevői_adatok'!$I$50,0),0))),0)</f>
        <v>0</v>
      </c>
      <c r="E55" s="147">
        <f>IFERROR(IF(E18&gt;=$B$4,0,IF(E18&gt;'3) Ajánlatkérői_adatok'!$I$22*'3) Ajánlatkérői_adatok'!$I$27,0,IFERROR(IF(MOD(E$7,'4) Ajánlattevői_adatok'!$I$24)=0,'4) Ajánlattevői_adatok'!$I$28,0),0))+IF(E18&gt;'3) Ajánlatkérői_adatok'!$I$31*'3) Ajánlatkérői_adatok'!$I$32,0,IFERROR(IF(MOD(E$7,'4) Ajánlattevői_adatok'!$I$34)=0,'4) Ajánlattevői_adatok'!$I$39,0),0))+IF(E18&gt;'3) Ajánlatkérői_adatok'!$I$36*'3) Ajánlatkérői_adatok'!$I$37,0,IFERROR(IF(MOD(E$7,'4) Ajánlattevői_adatok'!$I$45)=0,'4) Ajánlattevői_adatok'!$I$50,0),0))),0)</f>
        <v>0</v>
      </c>
      <c r="F55" s="147">
        <f>IFERROR(IF(F18&gt;=$B$4,0,IF(F18&gt;'3) Ajánlatkérői_adatok'!$I$22*'3) Ajánlatkérői_adatok'!$I$27,0,IFERROR(IF(MOD(F$7,'4) Ajánlattevői_adatok'!$I$24)=0,'4) Ajánlattevői_adatok'!$I$28,0),0))+IF(F18&gt;'3) Ajánlatkérői_adatok'!$I$31*'3) Ajánlatkérői_adatok'!$I$32,0,IFERROR(IF(MOD(F$7,'4) Ajánlattevői_adatok'!$I$34)=0,'4) Ajánlattevői_adatok'!$I$39,0),0))+IF(F18&gt;'3) Ajánlatkérői_adatok'!$I$36*'3) Ajánlatkérői_adatok'!$I$37,0,IFERROR(IF(MOD(F$7,'4) Ajánlattevői_adatok'!$I$45)=0,'4) Ajánlattevői_adatok'!$I$50,0),0))),0)</f>
        <v>0</v>
      </c>
      <c r="G55" s="147">
        <f>IFERROR(IF(G18&gt;=$B$4,0,IF(G18&gt;'3) Ajánlatkérői_adatok'!$I$22*'3) Ajánlatkérői_adatok'!$I$27,0,IFERROR(IF(MOD(G$7,'4) Ajánlattevői_adatok'!$I$24)=0,'4) Ajánlattevői_adatok'!$I$28,0),0))+IF(G18&gt;'3) Ajánlatkérői_adatok'!$I$31*'3) Ajánlatkérői_adatok'!$I$32,0,IFERROR(IF(MOD(G$7,'4) Ajánlattevői_adatok'!$I$34)=0,'4) Ajánlattevői_adatok'!$I$39,0),0))+IF(G18&gt;'3) Ajánlatkérői_adatok'!$I$36*'3) Ajánlatkérői_adatok'!$I$37,0,IFERROR(IF(MOD(G$7,'4) Ajánlattevői_adatok'!$I$45)=0,'4) Ajánlattevői_adatok'!$I$50,0),0))),0)</f>
        <v>0</v>
      </c>
      <c r="H55" s="147">
        <f>IFERROR(IF(H18&gt;=$B$4,0,IF(H18&gt;'3) Ajánlatkérői_adatok'!$I$22*'3) Ajánlatkérői_adatok'!$I$27,0,IFERROR(IF(MOD(H$7,'4) Ajánlattevői_adatok'!$I$24)=0,'4) Ajánlattevői_adatok'!$I$28,0),0))+IF(H18&gt;'3) Ajánlatkérői_adatok'!$I$31*'3) Ajánlatkérői_adatok'!$I$32,0,IFERROR(IF(MOD(H$7,'4) Ajánlattevői_adatok'!$I$34)=0,'4) Ajánlattevői_adatok'!$I$39,0),0))+IF(H18&gt;'3) Ajánlatkérői_adatok'!$I$36*'3) Ajánlatkérői_adatok'!$I$37,0,IFERROR(IF(MOD(H$7,'4) Ajánlattevői_adatok'!$I$45)=0,'4) Ajánlattevői_adatok'!$I$50,0),0))),0)</f>
        <v>0</v>
      </c>
      <c r="I55" s="147">
        <f>IFERROR(IF(I18&gt;=$B$4,0,IF(I18&gt;'3) Ajánlatkérői_adatok'!$I$22*'3) Ajánlatkérői_adatok'!$I$27,0,IFERROR(IF(MOD(I$7,'4) Ajánlattevői_adatok'!$I$24)=0,'4) Ajánlattevői_adatok'!$I$28,0),0))+IF(I18&gt;'3) Ajánlatkérői_adatok'!$I$31*'3) Ajánlatkérői_adatok'!$I$32,0,IFERROR(IF(MOD(I$7,'4) Ajánlattevői_adatok'!$I$34)=0,'4) Ajánlattevői_adatok'!$I$39,0),0))+IF(I18&gt;'3) Ajánlatkérői_adatok'!$I$36*'3) Ajánlatkérői_adatok'!$I$37,0,IFERROR(IF(MOD(I$7,'4) Ajánlattevői_adatok'!$I$45)=0,'4) Ajánlattevői_adatok'!$I$50,0),0))),0)</f>
        <v>0</v>
      </c>
      <c r="J55" s="147">
        <f>IFERROR(IF(J18&gt;=$B$4,0,IF(J18&gt;'3) Ajánlatkérői_adatok'!$I$22*'3) Ajánlatkérői_adatok'!$I$27,0,IFERROR(IF(MOD(J$7,'4) Ajánlattevői_adatok'!$I$24)=0,'4) Ajánlattevői_adatok'!$I$28,0),0))+IF(J18&gt;'3) Ajánlatkérői_adatok'!$I$31*'3) Ajánlatkérői_adatok'!$I$32,0,IFERROR(IF(MOD(J$7,'4) Ajánlattevői_adatok'!$I$34)=0,'4) Ajánlattevői_adatok'!$I$39,0),0))+IF(J18&gt;'3) Ajánlatkérői_adatok'!$I$36*'3) Ajánlatkérői_adatok'!$I$37,0,IFERROR(IF(MOD(J$7,'4) Ajánlattevői_adatok'!$I$45)=0,'4) Ajánlattevői_adatok'!$I$50,0),0))),0)</f>
        <v>0</v>
      </c>
      <c r="K55" s="147">
        <f>IFERROR(IF(K18&gt;=$B$4,0,IF(K18&gt;'3) Ajánlatkérői_adatok'!$I$22*'3) Ajánlatkérői_adatok'!$I$27,0,IFERROR(IF(MOD(K$7,'4) Ajánlattevői_adatok'!$I$24)=0,'4) Ajánlattevői_adatok'!$I$28,0),0))+IF(K18&gt;'3) Ajánlatkérői_adatok'!$I$31*'3) Ajánlatkérői_adatok'!$I$32,0,IFERROR(IF(MOD(K$7,'4) Ajánlattevői_adatok'!$I$34)=0,'4) Ajánlattevői_adatok'!$I$39,0),0))+IF(K18&gt;'3) Ajánlatkérői_adatok'!$I$36*'3) Ajánlatkérői_adatok'!$I$37,0,IFERROR(IF(MOD(K$7,'4) Ajánlattevői_adatok'!$I$45)=0,'4) Ajánlattevői_adatok'!$I$50,0),0))),0)</f>
        <v>0</v>
      </c>
      <c r="L55" s="147">
        <f>IFERROR(IF(L18&gt;=$B$4,0,IF(L18&gt;'3) Ajánlatkérői_adatok'!$I$22*'3) Ajánlatkérői_adatok'!$I$27,0,IFERROR(IF(MOD(L$7,'4) Ajánlattevői_adatok'!$I$24)=0,'4) Ajánlattevői_adatok'!$I$28,0),0))+IF(L18&gt;'3) Ajánlatkérői_adatok'!$I$31*'3) Ajánlatkérői_adatok'!$I$32,0,IFERROR(IF(MOD(L$7,'4) Ajánlattevői_adatok'!$I$34)=0,'4) Ajánlattevői_adatok'!$I$39,0),0))+IF(L18&gt;'3) Ajánlatkérői_adatok'!$I$36*'3) Ajánlatkérői_adatok'!$I$37,0,IFERROR(IF(MOD(L$7,'4) Ajánlattevői_adatok'!$I$45)=0,'4) Ajánlattevői_adatok'!$I$50,0),0))),0)</f>
        <v>0</v>
      </c>
      <c r="M55" s="147">
        <f>IFERROR(IF(M18&gt;=$B$4,0,IF(M18&gt;'3) Ajánlatkérői_adatok'!$I$22*'3) Ajánlatkérői_adatok'!$I$27,0,IFERROR(IF(MOD(M$7,'4) Ajánlattevői_adatok'!$I$24)=0,'4) Ajánlattevői_adatok'!$I$28,0),0))+IF(M18&gt;'3) Ajánlatkérői_adatok'!$I$31*'3) Ajánlatkérői_adatok'!$I$32,0,IFERROR(IF(MOD(M$7,'4) Ajánlattevői_adatok'!$I$34)=0,'4) Ajánlattevői_adatok'!$I$39,0),0))+IF(M18&gt;'3) Ajánlatkérői_adatok'!$I$36*'3) Ajánlatkérői_adatok'!$I$37,0,IFERROR(IF(MOD(M$7,'4) Ajánlattevői_adatok'!$I$45)=0,'4) Ajánlattevői_adatok'!$I$50,0),0))),0)</f>
        <v>0</v>
      </c>
      <c r="N55" s="147">
        <f>IFERROR(IF(N18&gt;=$B$4,0,IF(N18&gt;'3) Ajánlatkérői_adatok'!$I$22*'3) Ajánlatkérői_adatok'!$I$27,0,IFERROR(IF(MOD(N$7,'4) Ajánlattevői_adatok'!$I$24)=0,'4) Ajánlattevői_adatok'!$I$28,0),0))+IF(N18&gt;'3) Ajánlatkérői_adatok'!$I$31*'3) Ajánlatkérői_adatok'!$I$32,0,IFERROR(IF(MOD(N$7,'4) Ajánlattevői_adatok'!$I$34)=0,'4) Ajánlattevői_adatok'!$I$39,0),0))+IF(N18&gt;'3) Ajánlatkérői_adatok'!$I$36*'3) Ajánlatkérői_adatok'!$I$37,0,IFERROR(IF(MOD(N$7,'4) Ajánlattevői_adatok'!$I$45)=0,'4) Ajánlattevői_adatok'!$I$50,0),0))),0)</f>
        <v>0</v>
      </c>
      <c r="O55" s="147">
        <f>IFERROR(IF(O18&gt;=$B$4,0,IF(O18&gt;'3) Ajánlatkérői_adatok'!$I$22*'3) Ajánlatkérői_adatok'!$I$27,0,IFERROR(IF(MOD(O$7,'4) Ajánlattevői_adatok'!$I$24)=0,'4) Ajánlattevői_adatok'!$I$28,0),0))+IF(O18&gt;'3) Ajánlatkérői_adatok'!$I$31*'3) Ajánlatkérői_adatok'!$I$32,0,IFERROR(IF(MOD(O$7,'4) Ajánlattevői_adatok'!$I$34)=0,'4) Ajánlattevői_adatok'!$I$39,0),0))+IF(O18&gt;'3) Ajánlatkérői_adatok'!$I$36*'3) Ajánlatkérői_adatok'!$I$37,0,IFERROR(IF(MOD(O$7,'4) Ajánlattevői_adatok'!$I$45)=0,'4) Ajánlattevői_adatok'!$I$50,0),0))),0)</f>
        <v>0</v>
      </c>
      <c r="P55" s="147">
        <f>IFERROR(IF(P18&gt;=$B$4,0,IF(P18&gt;'3) Ajánlatkérői_adatok'!$I$22*'3) Ajánlatkérői_adatok'!$I$27,0,IFERROR(IF(MOD(P$7,'4) Ajánlattevői_adatok'!$I$24)=0,'4) Ajánlattevői_adatok'!$I$28,0),0))+IF(P18&gt;'3) Ajánlatkérői_adatok'!$I$31*'3) Ajánlatkérői_adatok'!$I$32,0,IFERROR(IF(MOD(P$7,'4) Ajánlattevői_adatok'!$I$34)=0,'4) Ajánlattevői_adatok'!$I$39,0),0))+IF(P18&gt;'3) Ajánlatkérői_adatok'!$I$36*'3) Ajánlatkérői_adatok'!$I$37,0,IFERROR(IF(MOD(P$7,'4) Ajánlattevői_adatok'!$I$45)=0,'4) Ajánlattevői_adatok'!$I$50,0),0))),0)</f>
        <v>0</v>
      </c>
      <c r="Q55" s="147">
        <f>IFERROR(IF(Q18&gt;=$B$4,0,IF(Q18&gt;'3) Ajánlatkérői_adatok'!$I$22*'3) Ajánlatkérői_adatok'!$I$27,0,IFERROR(IF(MOD(Q$7,'4) Ajánlattevői_adatok'!$I$24)=0,'4) Ajánlattevői_adatok'!$I$28,0),0))+IF(Q18&gt;'3) Ajánlatkérői_adatok'!$I$31*'3) Ajánlatkérői_adatok'!$I$32,0,IFERROR(IF(MOD(Q$7,'4) Ajánlattevői_adatok'!$I$34)=0,'4) Ajánlattevői_adatok'!$I$39,0),0))+IF(Q18&gt;'3) Ajánlatkérői_adatok'!$I$36*'3) Ajánlatkérői_adatok'!$I$37,0,IFERROR(IF(MOD(Q$7,'4) Ajánlattevői_adatok'!$I$45)=0,'4) Ajánlattevői_adatok'!$I$50,0),0))),0)</f>
        <v>0</v>
      </c>
      <c r="R55" s="147">
        <f>IFERROR(IF(R18&gt;=$B$4,0,IF(R18&gt;'3) Ajánlatkérői_adatok'!$I$22*'3) Ajánlatkérői_adatok'!$I$27,0,IFERROR(IF(MOD(R$7,'4) Ajánlattevői_adatok'!$I$24)=0,'4) Ajánlattevői_adatok'!$I$28,0),0))+IF(R18&gt;'3) Ajánlatkérői_adatok'!$I$31*'3) Ajánlatkérői_adatok'!$I$32,0,IFERROR(IF(MOD(R$7,'4) Ajánlattevői_adatok'!$I$34)=0,'4) Ajánlattevői_adatok'!$I$39,0),0))+IF(R18&gt;'3) Ajánlatkérői_adatok'!$I$36*'3) Ajánlatkérői_adatok'!$I$37,0,IFERROR(IF(MOD(R$7,'4) Ajánlattevői_adatok'!$I$45)=0,'4) Ajánlattevői_adatok'!$I$50,0),0))),0)</f>
        <v>0</v>
      </c>
      <c r="S55" s="147">
        <f>IFERROR(IF(S18&gt;=$B$4,0,IF(S18&gt;'3) Ajánlatkérői_adatok'!$I$22*'3) Ajánlatkérői_adatok'!$I$27,0,IFERROR(IF(MOD(S$7,'4) Ajánlattevői_adatok'!$I$24)=0,'4) Ajánlattevői_adatok'!$I$28,0),0))+IF(S18&gt;'3) Ajánlatkérői_adatok'!$I$31*'3) Ajánlatkérői_adatok'!$I$32,0,IFERROR(IF(MOD(S$7,'4) Ajánlattevői_adatok'!$I$34)=0,'4) Ajánlattevői_adatok'!$I$39,0),0))+IF(S18&gt;'3) Ajánlatkérői_adatok'!$I$36*'3) Ajánlatkérői_adatok'!$I$37,0,IFERROR(IF(MOD(S$7,'4) Ajánlattevői_adatok'!$I$45)=0,'4) Ajánlattevői_adatok'!$I$50,0),0))),0)</f>
        <v>0</v>
      </c>
      <c r="T55" s="147">
        <f>IFERROR(IF(T18&gt;=$B$4,0,IF(T18&gt;'3) Ajánlatkérői_adatok'!$I$22*'3) Ajánlatkérői_adatok'!$I$27,0,IFERROR(IF(MOD(T$7,'4) Ajánlattevői_adatok'!$I$24)=0,'4) Ajánlattevői_adatok'!$I$28,0),0))+IF(T18&gt;'3) Ajánlatkérői_adatok'!$I$31*'3) Ajánlatkérői_adatok'!$I$32,0,IFERROR(IF(MOD(T$7,'4) Ajánlattevői_adatok'!$I$34)=0,'4) Ajánlattevői_adatok'!$I$39,0),0))+IF(T18&gt;'3) Ajánlatkérői_adatok'!$I$36*'3) Ajánlatkérői_adatok'!$I$37,0,IFERROR(IF(MOD(T$7,'4) Ajánlattevői_adatok'!$I$45)=0,'4) Ajánlattevői_adatok'!$I$50,0),0))),0)</f>
        <v>0</v>
      </c>
      <c r="U55" s="147">
        <f>IFERROR(IF(U18&gt;=$B$4,0,IF(U18&gt;'3) Ajánlatkérői_adatok'!$I$22*'3) Ajánlatkérői_adatok'!$I$27,0,IFERROR(IF(MOD(U$7,'4) Ajánlattevői_adatok'!$I$24)=0,'4) Ajánlattevői_adatok'!$I$28,0),0))+IF(U18&gt;'3) Ajánlatkérői_adatok'!$I$31*'3) Ajánlatkérői_adatok'!$I$32,0,IFERROR(IF(MOD(U$7,'4) Ajánlattevői_adatok'!$I$34)=0,'4) Ajánlattevői_adatok'!$I$39,0),0))+IF(U18&gt;'3) Ajánlatkérői_adatok'!$I$36*'3) Ajánlatkérői_adatok'!$I$37,0,IFERROR(IF(MOD(U$7,'4) Ajánlattevői_adatok'!$I$45)=0,'4) Ajánlattevői_adatok'!$I$50,0),0))),0)</f>
        <v>0</v>
      </c>
      <c r="V55" s="147">
        <f>IFERROR(IF(V18&gt;=$B$4,0,IF(V18&gt;'3) Ajánlatkérői_adatok'!$I$22*'3) Ajánlatkérői_adatok'!$I$27,0,IFERROR(IF(MOD(V$7,'4) Ajánlattevői_adatok'!$I$24)=0,'4) Ajánlattevői_adatok'!$I$28,0),0))+IF(V18&gt;'3) Ajánlatkérői_adatok'!$I$31*'3) Ajánlatkérői_adatok'!$I$32,0,IFERROR(IF(MOD(V$7,'4) Ajánlattevői_adatok'!$I$34)=0,'4) Ajánlattevői_adatok'!$I$39,0),0))+IF(V18&gt;'3) Ajánlatkérői_adatok'!$I$36*'3) Ajánlatkérői_adatok'!$I$37,0,IFERROR(IF(MOD(V$7,'4) Ajánlattevői_adatok'!$I$45)=0,'4) Ajánlattevői_adatok'!$I$50,0),0))),0)</f>
        <v>0</v>
      </c>
      <c r="W55" s="149">
        <f t="shared" si="12"/>
        <v>0</v>
      </c>
    </row>
    <row r="56" spans="1:24" ht="16.8" customHeight="1" outlineLevel="1" x14ac:dyDescent="0.25">
      <c r="A56" s="116" t="s">
        <v>55</v>
      </c>
      <c r="B56" s="146">
        <f ca="1">$C56+NPV(diszkont_ráta,$D56:OFFSET($D56,0,0,1,$B$4-1))</f>
        <v>0</v>
      </c>
      <c r="C56" s="147">
        <f>SUM('4) Ajánlattevői_adatok'!$I$57:$I$60)</f>
        <v>0</v>
      </c>
      <c r="D56" s="147">
        <f>IFERROR(IF(D51&gt;$B$4,0,'4) Ajánlattevői_adatok'!$I$58+'4) Ajánlattevői_adatok'!$I$60),0)</f>
        <v>0</v>
      </c>
      <c r="E56" s="147">
        <f>IFERROR(IF(E51&gt;$B$4,0,'4) Ajánlattevői_adatok'!$I$58+'4) Ajánlattevői_adatok'!$I$60),0)</f>
        <v>0</v>
      </c>
      <c r="F56" s="147">
        <f>IFERROR(IF(F51&gt;$B$4,0,'4) Ajánlattevői_adatok'!$I$58+'4) Ajánlattevői_adatok'!$I$60),0)</f>
        <v>0</v>
      </c>
      <c r="G56" s="147">
        <f>IFERROR(IF(G51&gt;$B$4,0,'4) Ajánlattevői_adatok'!$I$58+'4) Ajánlattevői_adatok'!$I$60),0)</f>
        <v>0</v>
      </c>
      <c r="H56" s="147">
        <f>IFERROR(IF(H51&gt;$B$4,0,'4) Ajánlattevői_adatok'!$I$58+'4) Ajánlattevői_adatok'!$I$60),0)</f>
        <v>0</v>
      </c>
      <c r="I56" s="147">
        <f>IFERROR(IF(I51&gt;$B$4,0,'4) Ajánlattevői_adatok'!$I$58+'4) Ajánlattevői_adatok'!$I$60),0)</f>
        <v>0</v>
      </c>
      <c r="J56" s="147">
        <f>IFERROR(IF(J51&gt;$B$4,0,'4) Ajánlattevői_adatok'!$I$58+'4) Ajánlattevői_adatok'!$I$60),0)</f>
        <v>0</v>
      </c>
      <c r="K56" s="147">
        <f>IFERROR(IF(K51&gt;$B$4,0,'4) Ajánlattevői_adatok'!$I$58+'4) Ajánlattevői_adatok'!$I$60),0)</f>
        <v>0</v>
      </c>
      <c r="L56" s="147">
        <f>IFERROR(IF(L51&gt;$B$4,0,'4) Ajánlattevői_adatok'!$I$58+'4) Ajánlattevői_adatok'!$I$60),0)</f>
        <v>0</v>
      </c>
      <c r="M56" s="147">
        <f>IFERROR(IF(M51&gt;$B$4,0,'4) Ajánlattevői_adatok'!$I$58+'4) Ajánlattevői_adatok'!$I$60),0)</f>
        <v>0</v>
      </c>
      <c r="N56" s="147">
        <f>IFERROR(IF(N51&gt;$B$4,0,'4) Ajánlattevői_adatok'!$I$58+'4) Ajánlattevői_adatok'!$I$60),0)</f>
        <v>0</v>
      </c>
      <c r="O56" s="147">
        <f>IFERROR(IF(O51&gt;$B$4,0,'4) Ajánlattevői_adatok'!$I$58+'4) Ajánlattevői_adatok'!$I$60),0)</f>
        <v>0</v>
      </c>
      <c r="P56" s="147">
        <f>IFERROR(IF(P51&gt;$B$4,0,'4) Ajánlattevői_adatok'!$I$58+'4) Ajánlattevői_adatok'!$I$60),0)</f>
        <v>0</v>
      </c>
      <c r="Q56" s="147">
        <f>IFERROR(IF(Q51&gt;$B$4,0,'4) Ajánlattevői_adatok'!$I$58+'4) Ajánlattevői_adatok'!$I$60),0)</f>
        <v>0</v>
      </c>
      <c r="R56" s="147">
        <f>IFERROR(IF(R51&gt;$B$4,0,'4) Ajánlattevői_adatok'!$I$58+'4) Ajánlattevői_adatok'!$I$60),0)</f>
        <v>0</v>
      </c>
      <c r="S56" s="147">
        <f>IFERROR(IF(S51&gt;$B$4,0,'4) Ajánlattevői_adatok'!$I$58+'4) Ajánlattevői_adatok'!$I$60),0)</f>
        <v>0</v>
      </c>
      <c r="T56" s="147">
        <f>IFERROR(IF(T51&gt;$B$4,0,'4) Ajánlattevői_adatok'!$I$58+'4) Ajánlattevői_adatok'!$I$60),0)</f>
        <v>0</v>
      </c>
      <c r="U56" s="147">
        <f>IFERROR(IF(U51&gt;$B$4,0,'4) Ajánlattevői_adatok'!$I$58+'4) Ajánlattevői_adatok'!$I$60),0)</f>
        <v>0</v>
      </c>
      <c r="V56" s="147">
        <f>IFERROR(IF(V51&gt;$B$4,0,'4) Ajánlattevői_adatok'!$I$58+'4) Ajánlattevői_adatok'!$I$60),0)</f>
        <v>0</v>
      </c>
      <c r="W56" s="149">
        <f t="shared" si="12"/>
        <v>0</v>
      </c>
    </row>
    <row r="57" spans="1:24" ht="16.8" customHeight="1" outlineLevel="1" x14ac:dyDescent="0.25">
      <c r="A57" s="115" t="s">
        <v>92</v>
      </c>
      <c r="B57" s="146">
        <f ca="1">$C57+NPV(diszkont_ráta,$D57:OFFSET($D57,0,0,1,$B$4-1))</f>
        <v>0</v>
      </c>
      <c r="C57" s="147">
        <f>IFERROR(IF(C51&gt;$B$4,0,CHOOSE(VLOOKUP('3) Ajánlatkérői_adatok'!$I$46,'6) Referencia adatok'!$G$21:$H$24,2,FALSE),0,0,'3) Ajánlatkérői_adatok'!$I$47*'2) LCC_Eredmények_összegzés'!$I$10*'3) Ajánlatkérői_adatok'!$I$49,'3) Ajánlatkérői_adatok'!$I$48*'2) LCC_Eredmények_összegzés'!$I$10*'3) Ajánlatkérői_adatok'!$I$49)),0)</f>
        <v>0</v>
      </c>
      <c r="D57" s="147">
        <f>IF(D51&gt;$B$4,0,$C57)</f>
        <v>0</v>
      </c>
      <c r="E57" s="147">
        <f t="shared" ref="E57:V57" si="13">IF(E51&gt;$B$4,0,$C57)</f>
        <v>0</v>
      </c>
      <c r="F57" s="147">
        <f t="shared" si="13"/>
        <v>0</v>
      </c>
      <c r="G57" s="147">
        <f t="shared" si="13"/>
        <v>0</v>
      </c>
      <c r="H57" s="147">
        <f t="shared" si="13"/>
        <v>0</v>
      </c>
      <c r="I57" s="147">
        <f t="shared" si="13"/>
        <v>0</v>
      </c>
      <c r="J57" s="147">
        <f t="shared" si="13"/>
        <v>0</v>
      </c>
      <c r="K57" s="147">
        <f t="shared" si="13"/>
        <v>0</v>
      </c>
      <c r="L57" s="147">
        <f t="shared" si="13"/>
        <v>0</v>
      </c>
      <c r="M57" s="147">
        <f t="shared" si="13"/>
        <v>0</v>
      </c>
      <c r="N57" s="147">
        <f t="shared" si="13"/>
        <v>0</v>
      </c>
      <c r="O57" s="147">
        <f t="shared" si="13"/>
        <v>0</v>
      </c>
      <c r="P57" s="147">
        <f t="shared" si="13"/>
        <v>0</v>
      </c>
      <c r="Q57" s="147">
        <f t="shared" si="13"/>
        <v>0</v>
      </c>
      <c r="R57" s="147">
        <f t="shared" si="13"/>
        <v>0</v>
      </c>
      <c r="S57" s="147">
        <f t="shared" si="13"/>
        <v>0</v>
      </c>
      <c r="T57" s="147">
        <f t="shared" si="13"/>
        <v>0</v>
      </c>
      <c r="U57" s="147">
        <f t="shared" si="13"/>
        <v>0</v>
      </c>
      <c r="V57" s="147">
        <f t="shared" si="13"/>
        <v>0</v>
      </c>
      <c r="W57" s="150">
        <f t="shared" si="12"/>
        <v>0</v>
      </c>
    </row>
    <row r="58" spans="1:24" s="105" customFormat="1" ht="16.8" customHeight="1" outlineLevel="1" x14ac:dyDescent="0.25">
      <c r="A58" s="117" t="s">
        <v>93</v>
      </c>
      <c r="B58" s="151">
        <f ca="1">$C58+NPV(diszkont_ráta,$D58:OFFSET($D58,0,0,1,$B$4-1))</f>
        <v>0</v>
      </c>
      <c r="C58" s="152">
        <f t="shared" ref="C58:V58" si="14">SUM(C52:C57)</f>
        <v>0</v>
      </c>
      <c r="D58" s="151">
        <f t="shared" si="14"/>
        <v>0</v>
      </c>
      <c r="E58" s="151">
        <f t="shared" si="14"/>
        <v>0</v>
      </c>
      <c r="F58" s="151">
        <f t="shared" si="14"/>
        <v>0</v>
      </c>
      <c r="G58" s="151">
        <f t="shared" si="14"/>
        <v>0</v>
      </c>
      <c r="H58" s="151">
        <f t="shared" si="14"/>
        <v>0</v>
      </c>
      <c r="I58" s="151">
        <f t="shared" si="14"/>
        <v>0</v>
      </c>
      <c r="J58" s="151">
        <f t="shared" si="14"/>
        <v>0</v>
      </c>
      <c r="K58" s="151">
        <f t="shared" si="14"/>
        <v>0</v>
      </c>
      <c r="L58" s="151">
        <f t="shared" si="14"/>
        <v>0</v>
      </c>
      <c r="M58" s="151">
        <f t="shared" si="14"/>
        <v>0</v>
      </c>
      <c r="N58" s="151">
        <f t="shared" si="14"/>
        <v>0</v>
      </c>
      <c r="O58" s="151">
        <f t="shared" si="14"/>
        <v>0</v>
      </c>
      <c r="P58" s="151">
        <f t="shared" si="14"/>
        <v>0</v>
      </c>
      <c r="Q58" s="151">
        <f t="shared" si="14"/>
        <v>0</v>
      </c>
      <c r="R58" s="151">
        <f t="shared" si="14"/>
        <v>0</v>
      </c>
      <c r="S58" s="151">
        <f t="shared" si="14"/>
        <v>0</v>
      </c>
      <c r="T58" s="151">
        <f t="shared" si="14"/>
        <v>0</v>
      </c>
      <c r="U58" s="151">
        <f t="shared" si="14"/>
        <v>0</v>
      </c>
      <c r="V58" s="151">
        <f t="shared" si="14"/>
        <v>0</v>
      </c>
      <c r="W58" s="149">
        <f t="shared" si="12"/>
        <v>0</v>
      </c>
      <c r="X58" s="113"/>
    </row>
    <row r="59" spans="1:24" outlineLevel="1" x14ac:dyDescent="0.25"/>
    <row r="60" spans="1:24" outlineLevel="1" x14ac:dyDescent="0.25"/>
    <row r="62" spans="1:24" s="106" customFormat="1" ht="16.8" customHeight="1" x14ac:dyDescent="0.35">
      <c r="A62" s="153" t="str">
        <f>IF('3) Ajánlatkérői_adatok'!$J$8="","",'3) Ajánlatkérői_adatok'!$J$8)</f>
        <v/>
      </c>
      <c r="B62" s="109" t="s">
        <v>113</v>
      </c>
      <c r="C62" s="110">
        <v>1</v>
      </c>
      <c r="D62" s="110">
        <v>2</v>
      </c>
      <c r="E62" s="110">
        <v>3</v>
      </c>
      <c r="F62" s="110">
        <v>4</v>
      </c>
      <c r="G62" s="110">
        <v>5</v>
      </c>
      <c r="H62" s="110">
        <v>6</v>
      </c>
      <c r="I62" s="110">
        <v>7</v>
      </c>
      <c r="J62" s="110">
        <v>8</v>
      </c>
      <c r="K62" s="110">
        <v>9</v>
      </c>
      <c r="L62" s="110">
        <v>10</v>
      </c>
      <c r="M62" s="110">
        <v>11</v>
      </c>
      <c r="N62" s="110">
        <v>12</v>
      </c>
      <c r="O62" s="110">
        <v>13</v>
      </c>
      <c r="P62" s="110">
        <v>14</v>
      </c>
      <c r="Q62" s="110">
        <v>15</v>
      </c>
      <c r="R62" s="110">
        <v>16</v>
      </c>
      <c r="S62" s="110">
        <v>17</v>
      </c>
      <c r="T62" s="110">
        <v>18</v>
      </c>
      <c r="U62" s="110">
        <v>19</v>
      </c>
      <c r="V62" s="110">
        <v>20</v>
      </c>
      <c r="W62" s="111" t="s">
        <v>90</v>
      </c>
    </row>
    <row r="63" spans="1:24" ht="16.8" customHeight="1" outlineLevel="1" x14ac:dyDescent="0.25">
      <c r="A63" s="116" t="s">
        <v>48</v>
      </c>
      <c r="B63" s="146">
        <f ca="1">$C63+NPV(diszkont_ráta,$D63:OFFSET($D63,0,0,1,$B$4-1))</f>
        <v>0</v>
      </c>
      <c r="C63" s="147">
        <f>IFERROR('4) Ajánlattevői_adatok'!$J$23*'4) Ajánlattevői_adatok'!$J$28+'4) Ajánlattevői_adatok'!$J$33*'4) Ajánlattevői_adatok'!$J$39+'4) Ajánlattevői_adatok'!$J$44*'4) Ajánlattevői_adatok'!$J$50,0)</f>
        <v>0</v>
      </c>
      <c r="D63" s="147">
        <v>0</v>
      </c>
      <c r="E63" s="147">
        <v>0</v>
      </c>
      <c r="F63" s="147">
        <v>0</v>
      </c>
      <c r="G63" s="147">
        <v>0</v>
      </c>
      <c r="H63" s="147">
        <v>0</v>
      </c>
      <c r="I63" s="147">
        <v>0</v>
      </c>
      <c r="J63" s="147">
        <v>0</v>
      </c>
      <c r="K63" s="147">
        <v>0</v>
      </c>
      <c r="L63" s="147">
        <v>0</v>
      </c>
      <c r="M63" s="147">
        <v>0</v>
      </c>
      <c r="N63" s="147">
        <v>0</v>
      </c>
      <c r="O63" s="147">
        <v>0</v>
      </c>
      <c r="P63" s="147">
        <v>0</v>
      </c>
      <c r="Q63" s="147">
        <v>0</v>
      </c>
      <c r="R63" s="147">
        <v>0</v>
      </c>
      <c r="S63" s="147">
        <v>0</v>
      </c>
      <c r="T63" s="147">
        <v>0</v>
      </c>
      <c r="U63" s="147">
        <v>0</v>
      </c>
      <c r="V63" s="148">
        <v>0</v>
      </c>
      <c r="W63" s="149">
        <f>SUM(C63:V63)</f>
        <v>0</v>
      </c>
    </row>
    <row r="64" spans="1:24" ht="16.8" customHeight="1" outlineLevel="1" x14ac:dyDescent="0.25">
      <c r="A64" s="116" t="s">
        <v>106</v>
      </c>
      <c r="B64" s="146">
        <f ca="1">$C64+NPV(diszkont_ráta,$D64:OFFSET($D64,0,0,1,$B$4-1))</f>
        <v>0</v>
      </c>
      <c r="C64" s="147">
        <f>IF($A62="",0,IF(C62&gt;$B$4,0,('2) LCC_Eredmények_összegzés'!$J$11*POWER(1+'3) Ajánlatkérői_adatok'!$E$17,C62))))</f>
        <v>0</v>
      </c>
      <c r="D64" s="147">
        <f>IF($A62="",0,IF(D62&gt;$B$4,0,('2) LCC_Eredmények_összegzés'!$J$11*POWER(1+'3) Ajánlatkérői_adatok'!$E$17,D62))))</f>
        <v>0</v>
      </c>
      <c r="E64" s="147">
        <f>IF($A62="",0,IF(E62&gt;$B$4,0,('2) LCC_Eredmények_összegzés'!$J$11*POWER(1+'3) Ajánlatkérői_adatok'!$E$17,E62))))</f>
        <v>0</v>
      </c>
      <c r="F64" s="147">
        <f>IF($A62="",0,IF(F62&gt;$B$4,0,('2) LCC_Eredmények_összegzés'!$J$11*POWER(1+'3) Ajánlatkérői_adatok'!$E$17,F62))))</f>
        <v>0</v>
      </c>
      <c r="G64" s="147">
        <f>IF($A62="",0,IF(G62&gt;$B$4,0,('2) LCC_Eredmények_összegzés'!$J$11*POWER(1+'3) Ajánlatkérői_adatok'!$E$17,G62))))</f>
        <v>0</v>
      </c>
      <c r="H64" s="147">
        <f>IF($A62="",0,IF(H62&gt;$B$4,0,('2) LCC_Eredmények_összegzés'!$J$11*POWER(1+'3) Ajánlatkérői_adatok'!$E$17,H62))))</f>
        <v>0</v>
      </c>
      <c r="I64" s="147">
        <f>IF($A62="",0,IF(I62&gt;$B$4,0,('2) LCC_Eredmények_összegzés'!$J$11*POWER(1+'3) Ajánlatkérői_adatok'!$E$17,I62))))</f>
        <v>0</v>
      </c>
      <c r="J64" s="147">
        <f>IF($A62="",0,IF(J62&gt;$B$4,0,('2) LCC_Eredmények_összegzés'!$J$11*POWER(1+'3) Ajánlatkérői_adatok'!$E$17,J62))))</f>
        <v>0</v>
      </c>
      <c r="K64" s="147">
        <f>IF($A62="",0,IF(K62&gt;$B$4,0,('2) LCC_Eredmények_összegzés'!$J$11*POWER(1+'3) Ajánlatkérői_adatok'!$E$17,K62))))</f>
        <v>0</v>
      </c>
      <c r="L64" s="147">
        <f>IF($A62="",0,IF(L62&gt;$B$4,0,('2) LCC_Eredmények_összegzés'!$J$11*POWER(1+'3) Ajánlatkérői_adatok'!$E$17,L62))))</f>
        <v>0</v>
      </c>
      <c r="M64" s="147">
        <f>IF($A62="",0,IF(M62&gt;$B$4,0,('2) LCC_Eredmények_összegzés'!$J$11*POWER(1+'3) Ajánlatkérői_adatok'!$E$17,M62))))</f>
        <v>0</v>
      </c>
      <c r="N64" s="147">
        <f>IF($A62="",0,IF(N62&gt;$B$4,0,('2) LCC_Eredmények_összegzés'!$J$11*POWER(1+'3) Ajánlatkérői_adatok'!$E$17,N62))))</f>
        <v>0</v>
      </c>
      <c r="O64" s="147">
        <f>IF($A62="",0,IF(O62&gt;$B$4,0,('2) LCC_Eredmények_összegzés'!$J$11*POWER(1+'3) Ajánlatkérői_adatok'!$E$17,O62))))</f>
        <v>0</v>
      </c>
      <c r="P64" s="147">
        <f>IF($A62="",0,IF(P62&gt;$B$4,0,('2) LCC_Eredmények_összegzés'!$J$11*POWER(1+'3) Ajánlatkérői_adatok'!$E$17,P62))))</f>
        <v>0</v>
      </c>
      <c r="Q64" s="147">
        <f>IF($A62="",0,IF(Q62&gt;$B$4,0,('2) LCC_Eredmények_összegzés'!$J$11*POWER(1+'3) Ajánlatkérői_adatok'!$E$17,Q62))))</f>
        <v>0</v>
      </c>
      <c r="R64" s="147">
        <f>IF($A62="",0,IF(R62&gt;$B$4,0,('2) LCC_Eredmények_összegzés'!$J$11*POWER(1+'3) Ajánlatkérői_adatok'!$E$17,R62))))</f>
        <v>0</v>
      </c>
      <c r="S64" s="147">
        <f>IF($A62="",0,IF(S62&gt;$B$4,0,('2) LCC_Eredmények_összegzés'!$J$11*POWER(1+'3) Ajánlatkérői_adatok'!$E$17,S62))))</f>
        <v>0</v>
      </c>
      <c r="T64" s="147">
        <f>IF($A62="",0,IF(T62&gt;$B$4,0,('2) LCC_Eredmények_összegzés'!$J$11*POWER(1+'3) Ajánlatkérői_adatok'!$E$17,T62))))</f>
        <v>0</v>
      </c>
      <c r="U64" s="147">
        <f>IF($A62="",0,IF(U62&gt;$B$4,0,('2) LCC_Eredmények_összegzés'!$J$11*POWER(1+'3) Ajánlatkérői_adatok'!$E$17,U62))))</f>
        <v>0</v>
      </c>
      <c r="V64" s="147">
        <f>IF($A62="",0,IF(V62&gt;$B$4,0,('2) LCC_Eredmények_összegzés'!$J$11*POWER(1+'3) Ajánlatkérői_adatok'!$E$17,V62))))</f>
        <v>0</v>
      </c>
      <c r="W64" s="149">
        <f t="shared" ref="W64:W69" si="15">SUM(C64:V64)</f>
        <v>0</v>
      </c>
    </row>
    <row r="65" spans="1:24" ht="16.8" customHeight="1" outlineLevel="1" x14ac:dyDescent="0.25">
      <c r="A65" s="116" t="s">
        <v>91</v>
      </c>
      <c r="B65" s="146">
        <f ca="1">$C65+NPV(diszkont_ráta,$D65:OFFSET($D65,0,0,1,$B$4-1))</f>
        <v>0</v>
      </c>
      <c r="C65" s="147">
        <f>IF(C62&gt;$B$4,0,CHOOSE(VLOOKUP('3) Ajánlatkérői_adatok'!$J$39,'6) Referencia adatok'!$G$14:$H$17,2,FALSE),0,0,'3) Ajánlatkérői_adatok'!$J$40,'4) Ajánlattevői_adatok'!$J$54))</f>
        <v>0</v>
      </c>
      <c r="D65" s="147">
        <f>IF(D62&gt;$B$4,0,CHOOSE(VLOOKUP('3) Ajánlatkérői_adatok'!$J$39,'6) Referencia adatok'!$G$14:$H$17,2,FALSE),0,0,'3) Ajánlatkérői_adatok'!$J$40,'4) Ajánlattevői_adatok'!$J$54))</f>
        <v>0</v>
      </c>
      <c r="E65" s="147">
        <f>IF(E62&gt;$B$4,0,CHOOSE(VLOOKUP('3) Ajánlatkérői_adatok'!$J$39,'6) Referencia adatok'!$G$14:$H$17,2,FALSE),0,0,'3) Ajánlatkérői_adatok'!$J$40,'4) Ajánlattevői_adatok'!$J$54))</f>
        <v>0</v>
      </c>
      <c r="F65" s="147">
        <f>IF(F62&gt;$B$4,0,CHOOSE(VLOOKUP('3) Ajánlatkérői_adatok'!$J$39,'6) Referencia adatok'!$G$14:$H$17,2,FALSE),0,0,'3) Ajánlatkérői_adatok'!$J$40,'4) Ajánlattevői_adatok'!$J$54))</f>
        <v>0</v>
      </c>
      <c r="G65" s="147">
        <f>IF(G62&gt;$B$4,0,CHOOSE(VLOOKUP('3) Ajánlatkérői_adatok'!$J$39,'6) Referencia adatok'!$G$14:$H$17,2,FALSE),0,0,'3) Ajánlatkérői_adatok'!$J$40,'4) Ajánlattevői_adatok'!$J$54))</f>
        <v>0</v>
      </c>
      <c r="H65" s="147">
        <f>IF(H62&gt;$B$4,0,CHOOSE(VLOOKUP('3) Ajánlatkérői_adatok'!$J$39,'6) Referencia adatok'!$G$14:$H$17,2,FALSE),0,0,'3) Ajánlatkérői_adatok'!$J$40,'4) Ajánlattevői_adatok'!$J$54))</f>
        <v>0</v>
      </c>
      <c r="I65" s="147">
        <f>IF(I62&gt;$B$4,0,CHOOSE(VLOOKUP('3) Ajánlatkérői_adatok'!$J$39,'6) Referencia adatok'!$G$14:$H$17,2,FALSE),0,0,'3) Ajánlatkérői_adatok'!$J$40,'4) Ajánlattevői_adatok'!$J$54))</f>
        <v>0</v>
      </c>
      <c r="J65" s="147">
        <f>IF(J62&gt;$B$4,0,CHOOSE(VLOOKUP('3) Ajánlatkérői_adatok'!$J$39,'6) Referencia adatok'!$G$14:$H$17,2,FALSE),0,0,'3) Ajánlatkérői_adatok'!$J$40,'4) Ajánlattevői_adatok'!$J$54))</f>
        <v>0</v>
      </c>
      <c r="K65" s="147">
        <f>IF(K62&gt;$B$4,0,CHOOSE(VLOOKUP('3) Ajánlatkérői_adatok'!$J$39,'6) Referencia adatok'!$G$14:$H$17,2,FALSE),0,0,'3) Ajánlatkérői_adatok'!$J$40,'4) Ajánlattevői_adatok'!$J$54))</f>
        <v>0</v>
      </c>
      <c r="L65" s="147">
        <f>IF(L62&gt;$B$4,0,CHOOSE(VLOOKUP('3) Ajánlatkérői_adatok'!$J$39,'6) Referencia adatok'!$G$14:$H$17,2,FALSE),0,0,'3) Ajánlatkérői_adatok'!$J$40,'4) Ajánlattevői_adatok'!$J$54))</f>
        <v>0</v>
      </c>
      <c r="M65" s="147">
        <f>IF(M62&gt;$B$4,0,CHOOSE(VLOOKUP('3) Ajánlatkérői_adatok'!$J$39,'6) Referencia adatok'!$G$14:$H$17,2,FALSE),0,0,'3) Ajánlatkérői_adatok'!$J$40,'4) Ajánlattevői_adatok'!$J$54))</f>
        <v>0</v>
      </c>
      <c r="N65" s="147">
        <f>IF(N62&gt;$B$4,0,CHOOSE(VLOOKUP('3) Ajánlatkérői_adatok'!$J$39,'6) Referencia adatok'!$G$14:$H$17,2,FALSE),0,0,'3) Ajánlatkérői_adatok'!$J$40,'4) Ajánlattevői_adatok'!$J$54))</f>
        <v>0</v>
      </c>
      <c r="O65" s="147">
        <f>IF(O62&gt;$B$4,0,CHOOSE(VLOOKUP('3) Ajánlatkérői_adatok'!$J$39,'6) Referencia adatok'!$G$14:$H$17,2,FALSE),0,0,'3) Ajánlatkérői_adatok'!$J$40,'4) Ajánlattevői_adatok'!$J$54))</f>
        <v>0</v>
      </c>
      <c r="P65" s="147">
        <f>IF(P62&gt;$B$4,0,CHOOSE(VLOOKUP('3) Ajánlatkérői_adatok'!$J$39,'6) Referencia adatok'!$G$14:$H$17,2,FALSE),0,0,'3) Ajánlatkérői_adatok'!$J$40,'4) Ajánlattevői_adatok'!$J$54))</f>
        <v>0</v>
      </c>
      <c r="Q65" s="147">
        <f>IF(Q62&gt;$B$4,0,CHOOSE(VLOOKUP('3) Ajánlatkérői_adatok'!$J$39,'6) Referencia adatok'!$G$14:$H$17,2,FALSE),0,0,'3) Ajánlatkérői_adatok'!$J$40,'4) Ajánlattevői_adatok'!$J$54))</f>
        <v>0</v>
      </c>
      <c r="R65" s="147">
        <f>IF(R62&gt;$B$4,0,CHOOSE(VLOOKUP('3) Ajánlatkérői_adatok'!$J$39,'6) Referencia adatok'!$G$14:$H$17,2,FALSE),0,0,'3) Ajánlatkérői_adatok'!$J$40,'4) Ajánlattevői_adatok'!$J$54))</f>
        <v>0</v>
      </c>
      <c r="S65" s="147">
        <f>IF(S62&gt;$B$4,0,CHOOSE(VLOOKUP('3) Ajánlatkérői_adatok'!$J$39,'6) Referencia adatok'!$G$14:$H$17,2,FALSE),0,0,'3) Ajánlatkérői_adatok'!$J$40,'4) Ajánlattevői_adatok'!$J$54))</f>
        <v>0</v>
      </c>
      <c r="T65" s="147">
        <f>IF(T62&gt;$B$4,0,CHOOSE(VLOOKUP('3) Ajánlatkérői_adatok'!$J$39,'6) Referencia adatok'!$G$14:$H$17,2,FALSE),0,0,'3) Ajánlatkérői_adatok'!$J$40,'4) Ajánlattevői_adatok'!$J$54))</f>
        <v>0</v>
      </c>
      <c r="U65" s="147">
        <f>IF(U62&gt;$B$4,0,CHOOSE(VLOOKUP('3) Ajánlatkérői_adatok'!$J$39,'6) Referencia adatok'!$G$14:$H$17,2,FALSE),0,0,'3) Ajánlatkérői_adatok'!$J$40,'4) Ajánlattevői_adatok'!$J$54))</f>
        <v>0</v>
      </c>
      <c r="V65" s="147">
        <f>IF(V62&gt;$B$4,0,CHOOSE(VLOOKUP('3) Ajánlatkérői_adatok'!$J$39,'6) Referencia adatok'!$G$14:$H$17,2,FALSE),0,0,'3) Ajánlatkérői_adatok'!$J$40,'4) Ajánlattevői_adatok'!$J$54))</f>
        <v>0</v>
      </c>
      <c r="W65" s="149">
        <f t="shared" si="15"/>
        <v>0</v>
      </c>
    </row>
    <row r="66" spans="1:24" ht="16.8" customHeight="1" outlineLevel="1" x14ac:dyDescent="0.25">
      <c r="A66" s="116" t="s">
        <v>107</v>
      </c>
      <c r="B66" s="146">
        <f ca="1">$C66+NPV(diszkont_ráta,$D66:OFFSET($D66,0,0,1,$B$4-1))</f>
        <v>0</v>
      </c>
      <c r="C66" s="147">
        <f>IFERROR(IF(C18&gt;=$B$4,0,IF(C18&gt;'3) Ajánlatkérői_adatok'!$J$22*'3) Ajánlatkérői_adatok'!$J$27,0,IFERROR(IF(MOD(C$7,'4) Ajánlattevői_adatok'!$J$24)=0,'4) Ajánlattevői_adatok'!$J$28,0),0))+IF(C18&gt;'3) Ajánlatkérői_adatok'!$J$31*'3) Ajánlatkérői_adatok'!$J$32,0,IFERROR(IF(MOD(C$7,'4) Ajánlattevői_adatok'!$J$34)=0,'4) Ajánlattevői_adatok'!$J$39,0),0))+IF(C18&gt;'3) Ajánlatkérői_adatok'!$J$36*'3) Ajánlatkérői_adatok'!$J$37,0,IFERROR(IF(MOD(C$7,'4) Ajánlattevői_adatok'!$J$45)=0,'4) Ajánlattevői_adatok'!$J$50,0),0))),0)</f>
        <v>0</v>
      </c>
      <c r="D66" s="147">
        <f>IFERROR(IF(D18&gt;=$B$4,0,IF(D18&gt;'3) Ajánlatkérői_adatok'!$J$22*'3) Ajánlatkérői_adatok'!$J$27,0,IFERROR(IF(MOD(D$7,'4) Ajánlattevői_adatok'!$J$24)=0,'4) Ajánlattevői_adatok'!$J$28,0),0))+IF(D18&gt;'3) Ajánlatkérői_adatok'!$J$31*'3) Ajánlatkérői_adatok'!$J$32,0,IFERROR(IF(MOD(D$7,'4) Ajánlattevői_adatok'!$J$34)=0,'4) Ajánlattevői_adatok'!$J$39,0),0))+IF(D18&gt;'3) Ajánlatkérői_adatok'!$J$36*'3) Ajánlatkérői_adatok'!$J$37,0,IFERROR(IF(MOD(D$7,'4) Ajánlattevői_adatok'!$J$45)=0,'4) Ajánlattevői_adatok'!$J$50,0),0))),0)</f>
        <v>0</v>
      </c>
      <c r="E66" s="147">
        <f>IFERROR(IF(E18&gt;=$B$4,0,IF(E18&gt;'3) Ajánlatkérői_adatok'!$J$22*'3) Ajánlatkérői_adatok'!$J$27,0,IFERROR(IF(MOD(E$7,'4) Ajánlattevői_adatok'!$J$24)=0,'4) Ajánlattevői_adatok'!$J$28,0),0))+IF(E18&gt;'3) Ajánlatkérői_adatok'!$J$31*'3) Ajánlatkérői_adatok'!$J$32,0,IFERROR(IF(MOD(E$7,'4) Ajánlattevői_adatok'!$J$34)=0,'4) Ajánlattevői_adatok'!$J$39,0),0))+IF(E18&gt;'3) Ajánlatkérői_adatok'!$J$36*'3) Ajánlatkérői_adatok'!$J$37,0,IFERROR(IF(MOD(E$7,'4) Ajánlattevői_adatok'!$J$45)=0,'4) Ajánlattevői_adatok'!$J$50,0),0))),0)</f>
        <v>0</v>
      </c>
      <c r="F66" s="147">
        <f>IFERROR(IF(F18&gt;=$B$4,0,IF(F18&gt;'3) Ajánlatkérői_adatok'!$J$22*'3) Ajánlatkérői_adatok'!$J$27,0,IFERROR(IF(MOD(F$7,'4) Ajánlattevői_adatok'!$J$24)=0,'4) Ajánlattevői_adatok'!$J$28,0),0))+IF(F18&gt;'3) Ajánlatkérői_adatok'!$J$31*'3) Ajánlatkérői_adatok'!$J$32,0,IFERROR(IF(MOD(F$7,'4) Ajánlattevői_adatok'!$J$34)=0,'4) Ajánlattevői_adatok'!$J$39,0),0))+IF(F18&gt;'3) Ajánlatkérői_adatok'!$J$36*'3) Ajánlatkérői_adatok'!$J$37,0,IFERROR(IF(MOD(F$7,'4) Ajánlattevői_adatok'!$J$45)=0,'4) Ajánlattevői_adatok'!$J$50,0),0))),0)</f>
        <v>0</v>
      </c>
      <c r="G66" s="147">
        <f>IFERROR(IF(G18&gt;=$B$4,0,IF(G18&gt;'3) Ajánlatkérői_adatok'!$J$22*'3) Ajánlatkérői_adatok'!$J$27,0,IFERROR(IF(MOD(G$7,'4) Ajánlattevői_adatok'!$J$24)=0,'4) Ajánlattevői_adatok'!$J$28,0),0))+IF(G18&gt;'3) Ajánlatkérői_adatok'!$J$31*'3) Ajánlatkérői_adatok'!$J$32,0,IFERROR(IF(MOD(G$7,'4) Ajánlattevői_adatok'!$J$34)=0,'4) Ajánlattevői_adatok'!$J$39,0),0))+IF(G18&gt;'3) Ajánlatkérői_adatok'!$J$36*'3) Ajánlatkérői_adatok'!$J$37,0,IFERROR(IF(MOD(G$7,'4) Ajánlattevői_adatok'!$J$45)=0,'4) Ajánlattevői_adatok'!$J$50,0),0))),0)</f>
        <v>0</v>
      </c>
      <c r="H66" s="147">
        <f>IFERROR(IF(H18&gt;=$B$4,0,IF(H18&gt;'3) Ajánlatkérői_adatok'!$J$22*'3) Ajánlatkérői_adatok'!$J$27,0,IFERROR(IF(MOD(H$7,'4) Ajánlattevői_adatok'!$J$24)=0,'4) Ajánlattevői_adatok'!$J$28,0),0))+IF(H18&gt;'3) Ajánlatkérői_adatok'!$J$31*'3) Ajánlatkérői_adatok'!$J$32,0,IFERROR(IF(MOD(H$7,'4) Ajánlattevői_adatok'!$J$34)=0,'4) Ajánlattevői_adatok'!$J$39,0),0))+IF(H18&gt;'3) Ajánlatkérői_adatok'!$J$36*'3) Ajánlatkérői_adatok'!$J$37,0,IFERROR(IF(MOD(H$7,'4) Ajánlattevői_adatok'!$J$45)=0,'4) Ajánlattevői_adatok'!$J$50,0),0))),0)</f>
        <v>0</v>
      </c>
      <c r="I66" s="147">
        <f>IFERROR(IF(I18&gt;=$B$4,0,IF(I18&gt;'3) Ajánlatkérői_adatok'!$J$22*'3) Ajánlatkérői_adatok'!$J$27,0,IFERROR(IF(MOD(I$7,'4) Ajánlattevői_adatok'!$J$24)=0,'4) Ajánlattevői_adatok'!$J$28,0),0))+IF(I18&gt;'3) Ajánlatkérői_adatok'!$J$31*'3) Ajánlatkérői_adatok'!$J$32,0,IFERROR(IF(MOD(I$7,'4) Ajánlattevői_adatok'!$J$34)=0,'4) Ajánlattevői_adatok'!$J$39,0),0))+IF(I18&gt;'3) Ajánlatkérői_adatok'!$J$36*'3) Ajánlatkérői_adatok'!$J$37,0,IFERROR(IF(MOD(I$7,'4) Ajánlattevői_adatok'!$J$45)=0,'4) Ajánlattevői_adatok'!$J$50,0),0))),0)</f>
        <v>0</v>
      </c>
      <c r="J66" s="147">
        <f>IFERROR(IF(J18&gt;=$B$4,0,IF(J18&gt;'3) Ajánlatkérői_adatok'!$J$22*'3) Ajánlatkérői_adatok'!$J$27,0,IFERROR(IF(MOD(J$7,'4) Ajánlattevői_adatok'!$J$24)=0,'4) Ajánlattevői_adatok'!$J$28,0),0))+IF(J18&gt;'3) Ajánlatkérői_adatok'!$J$31*'3) Ajánlatkérői_adatok'!$J$32,0,IFERROR(IF(MOD(J$7,'4) Ajánlattevői_adatok'!$J$34)=0,'4) Ajánlattevői_adatok'!$J$39,0),0))+IF(J18&gt;'3) Ajánlatkérői_adatok'!$J$36*'3) Ajánlatkérői_adatok'!$J$37,0,IFERROR(IF(MOD(J$7,'4) Ajánlattevői_adatok'!$J$45)=0,'4) Ajánlattevői_adatok'!$J$50,0),0))),0)</f>
        <v>0</v>
      </c>
      <c r="K66" s="147">
        <f>IFERROR(IF(K18&gt;=$B$4,0,IF(K18&gt;'3) Ajánlatkérői_adatok'!$J$22*'3) Ajánlatkérői_adatok'!$J$27,0,IFERROR(IF(MOD(K$7,'4) Ajánlattevői_adatok'!$J$24)=0,'4) Ajánlattevői_adatok'!$J$28,0),0))+IF(K18&gt;'3) Ajánlatkérői_adatok'!$J$31*'3) Ajánlatkérői_adatok'!$J$32,0,IFERROR(IF(MOD(K$7,'4) Ajánlattevői_adatok'!$J$34)=0,'4) Ajánlattevői_adatok'!$J$39,0),0))+IF(K18&gt;'3) Ajánlatkérői_adatok'!$J$36*'3) Ajánlatkérői_adatok'!$J$37,0,IFERROR(IF(MOD(K$7,'4) Ajánlattevői_adatok'!$J$45)=0,'4) Ajánlattevői_adatok'!$J$50,0),0))),0)</f>
        <v>0</v>
      </c>
      <c r="L66" s="147">
        <f>IFERROR(IF(L18&gt;=$B$4,0,IF(L18&gt;'3) Ajánlatkérői_adatok'!$J$22*'3) Ajánlatkérői_adatok'!$J$27,0,IFERROR(IF(MOD(L$7,'4) Ajánlattevői_adatok'!$J$24)=0,'4) Ajánlattevői_adatok'!$J$28,0),0))+IF(L18&gt;'3) Ajánlatkérői_adatok'!$J$31*'3) Ajánlatkérői_adatok'!$J$32,0,IFERROR(IF(MOD(L$7,'4) Ajánlattevői_adatok'!$J$34)=0,'4) Ajánlattevői_adatok'!$J$39,0),0))+IF(L18&gt;'3) Ajánlatkérői_adatok'!$J$36*'3) Ajánlatkérői_adatok'!$J$37,0,IFERROR(IF(MOD(L$7,'4) Ajánlattevői_adatok'!$J$45)=0,'4) Ajánlattevői_adatok'!$J$50,0),0))),0)</f>
        <v>0</v>
      </c>
      <c r="M66" s="147">
        <f>IFERROR(IF(M18&gt;=$B$4,0,IF(M18&gt;'3) Ajánlatkérői_adatok'!$J$22*'3) Ajánlatkérői_adatok'!$J$27,0,IFERROR(IF(MOD(M$7,'4) Ajánlattevői_adatok'!$J$24)=0,'4) Ajánlattevői_adatok'!$J$28,0),0))+IF(M18&gt;'3) Ajánlatkérői_adatok'!$J$31*'3) Ajánlatkérői_adatok'!$J$32,0,IFERROR(IF(MOD(M$7,'4) Ajánlattevői_adatok'!$J$34)=0,'4) Ajánlattevői_adatok'!$J$39,0),0))+IF(M18&gt;'3) Ajánlatkérői_adatok'!$J$36*'3) Ajánlatkérői_adatok'!$J$37,0,IFERROR(IF(MOD(M$7,'4) Ajánlattevői_adatok'!$J$45)=0,'4) Ajánlattevői_adatok'!$J$50,0),0))),0)</f>
        <v>0</v>
      </c>
      <c r="N66" s="147">
        <f>IFERROR(IF(N18&gt;=$B$4,0,IF(N18&gt;'3) Ajánlatkérői_adatok'!$J$22*'3) Ajánlatkérői_adatok'!$J$27,0,IFERROR(IF(MOD(N$7,'4) Ajánlattevői_adatok'!$J$24)=0,'4) Ajánlattevői_adatok'!$J$28,0),0))+IF(N18&gt;'3) Ajánlatkérői_adatok'!$J$31*'3) Ajánlatkérői_adatok'!$J$32,0,IFERROR(IF(MOD(N$7,'4) Ajánlattevői_adatok'!$J$34)=0,'4) Ajánlattevői_adatok'!$J$39,0),0))+IF(N18&gt;'3) Ajánlatkérői_adatok'!$J$36*'3) Ajánlatkérői_adatok'!$J$37,0,IFERROR(IF(MOD(N$7,'4) Ajánlattevői_adatok'!$J$45)=0,'4) Ajánlattevői_adatok'!$J$50,0),0))),0)</f>
        <v>0</v>
      </c>
      <c r="O66" s="147">
        <f>IFERROR(IF(O18&gt;=$B$4,0,IF(O18&gt;'3) Ajánlatkérői_adatok'!$J$22*'3) Ajánlatkérői_adatok'!$J$27,0,IFERROR(IF(MOD(O$7,'4) Ajánlattevői_adatok'!$J$24)=0,'4) Ajánlattevői_adatok'!$J$28,0),0))+IF(O18&gt;'3) Ajánlatkérői_adatok'!$J$31*'3) Ajánlatkérői_adatok'!$J$32,0,IFERROR(IF(MOD(O$7,'4) Ajánlattevői_adatok'!$J$34)=0,'4) Ajánlattevői_adatok'!$J$39,0),0))+IF(O18&gt;'3) Ajánlatkérői_adatok'!$J$36*'3) Ajánlatkérői_adatok'!$J$37,0,IFERROR(IF(MOD(O$7,'4) Ajánlattevői_adatok'!$J$45)=0,'4) Ajánlattevői_adatok'!$J$50,0),0))),0)</f>
        <v>0</v>
      </c>
      <c r="P66" s="147">
        <f>IFERROR(IF(P18&gt;=$B$4,0,IF(P18&gt;'3) Ajánlatkérői_adatok'!$J$22*'3) Ajánlatkérői_adatok'!$J$27,0,IFERROR(IF(MOD(P$7,'4) Ajánlattevői_adatok'!$J$24)=0,'4) Ajánlattevői_adatok'!$J$28,0),0))+IF(P18&gt;'3) Ajánlatkérői_adatok'!$J$31*'3) Ajánlatkérői_adatok'!$J$32,0,IFERROR(IF(MOD(P$7,'4) Ajánlattevői_adatok'!$J$34)=0,'4) Ajánlattevői_adatok'!$J$39,0),0))+IF(P18&gt;'3) Ajánlatkérői_adatok'!$J$36*'3) Ajánlatkérői_adatok'!$J$37,0,IFERROR(IF(MOD(P$7,'4) Ajánlattevői_adatok'!$J$45)=0,'4) Ajánlattevői_adatok'!$J$50,0),0))),0)</f>
        <v>0</v>
      </c>
      <c r="Q66" s="147">
        <f>IFERROR(IF(Q18&gt;=$B$4,0,IF(Q18&gt;'3) Ajánlatkérői_adatok'!$J$22*'3) Ajánlatkérői_adatok'!$J$27,0,IFERROR(IF(MOD(Q$7,'4) Ajánlattevői_adatok'!$J$24)=0,'4) Ajánlattevői_adatok'!$J$28,0),0))+IF(Q18&gt;'3) Ajánlatkérői_adatok'!$J$31*'3) Ajánlatkérői_adatok'!$J$32,0,IFERROR(IF(MOD(Q$7,'4) Ajánlattevői_adatok'!$J$34)=0,'4) Ajánlattevői_adatok'!$J$39,0),0))+IF(Q18&gt;'3) Ajánlatkérői_adatok'!$J$36*'3) Ajánlatkérői_adatok'!$J$37,0,IFERROR(IF(MOD(Q$7,'4) Ajánlattevői_adatok'!$J$45)=0,'4) Ajánlattevői_adatok'!$J$50,0),0))),0)</f>
        <v>0</v>
      </c>
      <c r="R66" s="147">
        <f>IFERROR(IF(R18&gt;=$B$4,0,IF(R18&gt;'3) Ajánlatkérői_adatok'!$J$22*'3) Ajánlatkérői_adatok'!$J$27,0,IFERROR(IF(MOD(R$7,'4) Ajánlattevői_adatok'!$J$24)=0,'4) Ajánlattevői_adatok'!$J$28,0),0))+IF(R18&gt;'3) Ajánlatkérői_adatok'!$J$31*'3) Ajánlatkérői_adatok'!$J$32,0,IFERROR(IF(MOD(R$7,'4) Ajánlattevői_adatok'!$J$34)=0,'4) Ajánlattevői_adatok'!$J$39,0),0))+IF(R18&gt;'3) Ajánlatkérői_adatok'!$J$36*'3) Ajánlatkérői_adatok'!$J$37,0,IFERROR(IF(MOD(R$7,'4) Ajánlattevői_adatok'!$J$45)=0,'4) Ajánlattevői_adatok'!$J$50,0),0))),0)</f>
        <v>0</v>
      </c>
      <c r="S66" s="147">
        <f>IFERROR(IF(S18&gt;=$B$4,0,IF(S18&gt;'3) Ajánlatkérői_adatok'!$J$22*'3) Ajánlatkérői_adatok'!$J$27,0,IFERROR(IF(MOD(S$7,'4) Ajánlattevői_adatok'!$J$24)=0,'4) Ajánlattevői_adatok'!$J$28,0),0))+IF(S18&gt;'3) Ajánlatkérői_adatok'!$J$31*'3) Ajánlatkérői_adatok'!$J$32,0,IFERROR(IF(MOD(S$7,'4) Ajánlattevői_adatok'!$J$34)=0,'4) Ajánlattevői_adatok'!$J$39,0),0))+IF(S18&gt;'3) Ajánlatkérői_adatok'!$J$36*'3) Ajánlatkérői_adatok'!$J$37,0,IFERROR(IF(MOD(S$7,'4) Ajánlattevői_adatok'!$J$45)=0,'4) Ajánlattevői_adatok'!$J$50,0),0))),0)</f>
        <v>0</v>
      </c>
      <c r="T66" s="147">
        <f>IFERROR(IF(T18&gt;=$B$4,0,IF(T18&gt;'3) Ajánlatkérői_adatok'!$J$22*'3) Ajánlatkérői_adatok'!$J$27,0,IFERROR(IF(MOD(T$7,'4) Ajánlattevői_adatok'!$J$24)=0,'4) Ajánlattevői_adatok'!$J$28,0),0))+IF(T18&gt;'3) Ajánlatkérői_adatok'!$J$31*'3) Ajánlatkérői_adatok'!$J$32,0,IFERROR(IF(MOD(T$7,'4) Ajánlattevői_adatok'!$J$34)=0,'4) Ajánlattevői_adatok'!$J$39,0),0))+IF(T18&gt;'3) Ajánlatkérői_adatok'!$J$36*'3) Ajánlatkérői_adatok'!$J$37,0,IFERROR(IF(MOD(T$7,'4) Ajánlattevői_adatok'!$J$45)=0,'4) Ajánlattevői_adatok'!$J$50,0),0))),0)</f>
        <v>0</v>
      </c>
      <c r="U66" s="147">
        <f>IFERROR(IF(U18&gt;=$B$4,0,IF(U18&gt;'3) Ajánlatkérői_adatok'!$J$22*'3) Ajánlatkérői_adatok'!$J$27,0,IFERROR(IF(MOD(U$7,'4) Ajánlattevői_adatok'!$J$24)=0,'4) Ajánlattevői_adatok'!$J$28,0),0))+IF(U18&gt;'3) Ajánlatkérői_adatok'!$J$31*'3) Ajánlatkérői_adatok'!$J$32,0,IFERROR(IF(MOD(U$7,'4) Ajánlattevői_adatok'!$J$34)=0,'4) Ajánlattevői_adatok'!$J$39,0),0))+IF(U18&gt;'3) Ajánlatkérői_adatok'!$J$36*'3) Ajánlatkérői_adatok'!$J$37,0,IFERROR(IF(MOD(U$7,'4) Ajánlattevői_adatok'!$J$45)=0,'4) Ajánlattevői_adatok'!$J$50,0),0))),0)</f>
        <v>0</v>
      </c>
      <c r="V66" s="147">
        <f>IFERROR(IF(V18&gt;=$B$4,0,IF(V18&gt;'3) Ajánlatkérői_adatok'!$J$22*'3) Ajánlatkérői_adatok'!$J$27,0,IFERROR(IF(MOD(V$7,'4) Ajánlattevői_adatok'!$J$24)=0,'4) Ajánlattevői_adatok'!$J$28,0),0))+IF(V18&gt;'3) Ajánlatkérői_adatok'!$J$31*'3) Ajánlatkérői_adatok'!$J$32,0,IFERROR(IF(MOD(V$7,'4) Ajánlattevői_adatok'!$J$34)=0,'4) Ajánlattevői_adatok'!$J$39,0),0))+IF(V18&gt;'3) Ajánlatkérői_adatok'!$J$36*'3) Ajánlatkérői_adatok'!$J$37,0,IFERROR(IF(MOD(V$7,'4) Ajánlattevői_adatok'!$J$45)=0,'4) Ajánlattevői_adatok'!$J$50,0),0))),0)</f>
        <v>0</v>
      </c>
      <c r="W66" s="149">
        <f t="shared" si="15"/>
        <v>0</v>
      </c>
    </row>
    <row r="67" spans="1:24" ht="16.8" customHeight="1" outlineLevel="1" x14ac:dyDescent="0.25">
      <c r="A67" s="116" t="s">
        <v>55</v>
      </c>
      <c r="B67" s="146">
        <f ca="1">$C67+NPV(diszkont_ráta,$D67:OFFSET($D67,0,0,1,$B$4-1))</f>
        <v>0</v>
      </c>
      <c r="C67" s="147">
        <f>SUM('4) Ajánlattevői_adatok'!$J$57:$J$60)</f>
        <v>0</v>
      </c>
      <c r="D67" s="147">
        <f>IFERROR(IF(D62&gt;$B$4,0,'4) Ajánlattevői_adatok'!$J$58+'4) Ajánlattevői_adatok'!$J$60),0)</f>
        <v>0</v>
      </c>
      <c r="E67" s="147">
        <f>IFERROR(IF(E62&gt;$B$4,0,'4) Ajánlattevői_adatok'!$J$58+'4) Ajánlattevői_adatok'!$J$60),0)</f>
        <v>0</v>
      </c>
      <c r="F67" s="147">
        <f>IFERROR(IF(F62&gt;$B$4,0,'4) Ajánlattevői_adatok'!$J$58+'4) Ajánlattevői_adatok'!$J$60),0)</f>
        <v>0</v>
      </c>
      <c r="G67" s="147">
        <f>IFERROR(IF(G62&gt;$B$4,0,'4) Ajánlattevői_adatok'!$J$58+'4) Ajánlattevői_adatok'!$J$60),0)</f>
        <v>0</v>
      </c>
      <c r="H67" s="147">
        <f>IFERROR(IF(H62&gt;$B$4,0,'4) Ajánlattevői_adatok'!$J$58+'4) Ajánlattevői_adatok'!$J$60),0)</f>
        <v>0</v>
      </c>
      <c r="I67" s="147">
        <f>IFERROR(IF(I62&gt;$B$4,0,'4) Ajánlattevői_adatok'!$J$58+'4) Ajánlattevői_adatok'!$J$60),0)</f>
        <v>0</v>
      </c>
      <c r="J67" s="147">
        <f>IFERROR(IF(J62&gt;$B$4,0,'4) Ajánlattevői_adatok'!$J$58+'4) Ajánlattevői_adatok'!$J$60),0)</f>
        <v>0</v>
      </c>
      <c r="K67" s="147">
        <f>IFERROR(IF(K62&gt;$B$4,0,'4) Ajánlattevői_adatok'!$J$58+'4) Ajánlattevői_adatok'!$J$60),0)</f>
        <v>0</v>
      </c>
      <c r="L67" s="147">
        <f>IFERROR(IF(L62&gt;$B$4,0,'4) Ajánlattevői_adatok'!$J$58+'4) Ajánlattevői_adatok'!$J$60),0)</f>
        <v>0</v>
      </c>
      <c r="M67" s="147">
        <f>IFERROR(IF(M62&gt;$B$4,0,'4) Ajánlattevői_adatok'!$J$58+'4) Ajánlattevői_adatok'!$J$60),0)</f>
        <v>0</v>
      </c>
      <c r="N67" s="147">
        <f>IFERROR(IF(N62&gt;$B$4,0,'4) Ajánlattevői_adatok'!$J$58+'4) Ajánlattevői_adatok'!$J$60),0)</f>
        <v>0</v>
      </c>
      <c r="O67" s="147">
        <f>IFERROR(IF(O62&gt;$B$4,0,'4) Ajánlattevői_adatok'!$J$58+'4) Ajánlattevői_adatok'!$J$60),0)</f>
        <v>0</v>
      </c>
      <c r="P67" s="147">
        <f>IFERROR(IF(P62&gt;$B$4,0,'4) Ajánlattevői_adatok'!$J$58+'4) Ajánlattevői_adatok'!$J$60),0)</f>
        <v>0</v>
      </c>
      <c r="Q67" s="147">
        <f>IFERROR(IF(Q62&gt;$B$4,0,'4) Ajánlattevői_adatok'!$J$58+'4) Ajánlattevői_adatok'!$J$60),0)</f>
        <v>0</v>
      </c>
      <c r="R67" s="147">
        <f>IFERROR(IF(R62&gt;$B$4,0,'4) Ajánlattevői_adatok'!$J$58+'4) Ajánlattevői_adatok'!$J$60),0)</f>
        <v>0</v>
      </c>
      <c r="S67" s="147">
        <f>IFERROR(IF(S62&gt;$B$4,0,'4) Ajánlattevői_adatok'!$J$58+'4) Ajánlattevői_adatok'!$J$60),0)</f>
        <v>0</v>
      </c>
      <c r="T67" s="147">
        <f>IFERROR(IF(T62&gt;$B$4,0,'4) Ajánlattevői_adatok'!$J$58+'4) Ajánlattevői_adatok'!$J$60),0)</f>
        <v>0</v>
      </c>
      <c r="U67" s="147">
        <f>IFERROR(IF(U62&gt;$B$4,0,'4) Ajánlattevői_adatok'!$J$58+'4) Ajánlattevői_adatok'!$J$60),0)</f>
        <v>0</v>
      </c>
      <c r="V67" s="147">
        <f>IFERROR(IF(V62&gt;$B$4,0,'4) Ajánlattevői_adatok'!$J$58+'4) Ajánlattevői_adatok'!$J$60),0)</f>
        <v>0</v>
      </c>
      <c r="W67" s="149">
        <f t="shared" si="15"/>
        <v>0</v>
      </c>
    </row>
    <row r="68" spans="1:24" ht="16.8" customHeight="1" outlineLevel="1" x14ac:dyDescent="0.25">
      <c r="A68" s="115" t="s">
        <v>92</v>
      </c>
      <c r="B68" s="146">
        <f ca="1">$C68+NPV(diszkont_ráta,$D68:OFFSET($D68,0,0,1,$B$4-1))</f>
        <v>0</v>
      </c>
      <c r="C68" s="147">
        <f>IFERROR(IF(C62&gt;$B$4,0,CHOOSE(VLOOKUP('3) Ajánlatkérői_adatok'!$J$46,'6) Referencia adatok'!$G$21:$H$24,2,FALSE),0,0,'3) Ajánlatkérői_adatok'!$J$47*'2) LCC_Eredmények_összegzés'!$J$10*'3) Ajánlatkérői_adatok'!$J$49,'3) Ajánlatkérői_adatok'!$J$48*'2) LCC_Eredmények_összegzés'!$J$10*'3) Ajánlatkérői_adatok'!$J$49)),0)</f>
        <v>0</v>
      </c>
      <c r="D68" s="147">
        <f>IF(D62&gt;$B$4,0,$C68)</f>
        <v>0</v>
      </c>
      <c r="E68" s="147">
        <f t="shared" ref="E68:V68" si="16">IF(E62&gt;$B$4,0,$C68)</f>
        <v>0</v>
      </c>
      <c r="F68" s="147">
        <f t="shared" si="16"/>
        <v>0</v>
      </c>
      <c r="G68" s="147">
        <f t="shared" si="16"/>
        <v>0</v>
      </c>
      <c r="H68" s="147">
        <f t="shared" si="16"/>
        <v>0</v>
      </c>
      <c r="I68" s="147">
        <f t="shared" si="16"/>
        <v>0</v>
      </c>
      <c r="J68" s="147">
        <f t="shared" si="16"/>
        <v>0</v>
      </c>
      <c r="K68" s="147">
        <f t="shared" si="16"/>
        <v>0</v>
      </c>
      <c r="L68" s="147">
        <f t="shared" si="16"/>
        <v>0</v>
      </c>
      <c r="M68" s="147">
        <f t="shared" si="16"/>
        <v>0</v>
      </c>
      <c r="N68" s="147">
        <f t="shared" si="16"/>
        <v>0</v>
      </c>
      <c r="O68" s="147">
        <f t="shared" si="16"/>
        <v>0</v>
      </c>
      <c r="P68" s="147">
        <f t="shared" si="16"/>
        <v>0</v>
      </c>
      <c r="Q68" s="147">
        <f t="shared" si="16"/>
        <v>0</v>
      </c>
      <c r="R68" s="147">
        <f t="shared" si="16"/>
        <v>0</v>
      </c>
      <c r="S68" s="147">
        <f t="shared" si="16"/>
        <v>0</v>
      </c>
      <c r="T68" s="147">
        <f t="shared" si="16"/>
        <v>0</v>
      </c>
      <c r="U68" s="147">
        <f t="shared" si="16"/>
        <v>0</v>
      </c>
      <c r="V68" s="147">
        <f t="shared" si="16"/>
        <v>0</v>
      </c>
      <c r="W68" s="150">
        <f t="shared" si="15"/>
        <v>0</v>
      </c>
    </row>
    <row r="69" spans="1:24" s="105" customFormat="1" ht="16.8" customHeight="1" outlineLevel="1" x14ac:dyDescent="0.25">
      <c r="A69" s="117" t="s">
        <v>93</v>
      </c>
      <c r="B69" s="151">
        <f ca="1">$C69+NPV(diszkont_ráta,$D69:OFFSET($D69,0,0,1,$B$4-1))</f>
        <v>0</v>
      </c>
      <c r="C69" s="152">
        <f t="shared" ref="C69:V69" si="17">SUM(C63:C68)</f>
        <v>0</v>
      </c>
      <c r="D69" s="151">
        <f t="shared" si="17"/>
        <v>0</v>
      </c>
      <c r="E69" s="151">
        <f t="shared" si="17"/>
        <v>0</v>
      </c>
      <c r="F69" s="151">
        <f t="shared" si="17"/>
        <v>0</v>
      </c>
      <c r="G69" s="151">
        <f t="shared" si="17"/>
        <v>0</v>
      </c>
      <c r="H69" s="151">
        <f t="shared" si="17"/>
        <v>0</v>
      </c>
      <c r="I69" s="151">
        <f t="shared" si="17"/>
        <v>0</v>
      </c>
      <c r="J69" s="151">
        <f t="shared" si="17"/>
        <v>0</v>
      </c>
      <c r="K69" s="151">
        <f t="shared" si="17"/>
        <v>0</v>
      </c>
      <c r="L69" s="151">
        <f t="shared" si="17"/>
        <v>0</v>
      </c>
      <c r="M69" s="151">
        <f t="shared" si="17"/>
        <v>0</v>
      </c>
      <c r="N69" s="151">
        <f t="shared" si="17"/>
        <v>0</v>
      </c>
      <c r="O69" s="151">
        <f t="shared" si="17"/>
        <v>0</v>
      </c>
      <c r="P69" s="151">
        <f t="shared" si="17"/>
        <v>0</v>
      </c>
      <c r="Q69" s="151">
        <f t="shared" si="17"/>
        <v>0</v>
      </c>
      <c r="R69" s="151">
        <f t="shared" si="17"/>
        <v>0</v>
      </c>
      <c r="S69" s="151">
        <f t="shared" si="17"/>
        <v>0</v>
      </c>
      <c r="T69" s="151">
        <f t="shared" si="17"/>
        <v>0</v>
      </c>
      <c r="U69" s="151">
        <f t="shared" si="17"/>
        <v>0</v>
      </c>
      <c r="V69" s="151">
        <f t="shared" si="17"/>
        <v>0</v>
      </c>
      <c r="W69" s="149">
        <f t="shared" si="15"/>
        <v>0</v>
      </c>
      <c r="X69" s="113"/>
    </row>
    <row r="70" spans="1:24" outlineLevel="1" x14ac:dyDescent="0.25"/>
    <row r="71" spans="1:24" outlineLevel="1" x14ac:dyDescent="0.25"/>
    <row r="73" spans="1:24" s="106" customFormat="1" ht="16.8" customHeight="1" x14ac:dyDescent="0.35">
      <c r="A73" s="153" t="str">
        <f>IF('3) Ajánlatkérői_adatok'!$K$8="","",'3) Ajánlatkérői_adatok'!$K$8)</f>
        <v/>
      </c>
      <c r="B73" s="109" t="s">
        <v>113</v>
      </c>
      <c r="C73" s="110">
        <v>1</v>
      </c>
      <c r="D73" s="110">
        <v>2</v>
      </c>
      <c r="E73" s="110">
        <v>3</v>
      </c>
      <c r="F73" s="110">
        <v>4</v>
      </c>
      <c r="G73" s="110">
        <v>5</v>
      </c>
      <c r="H73" s="110">
        <v>6</v>
      </c>
      <c r="I73" s="110">
        <v>7</v>
      </c>
      <c r="J73" s="110">
        <v>8</v>
      </c>
      <c r="K73" s="110">
        <v>9</v>
      </c>
      <c r="L73" s="110">
        <v>10</v>
      </c>
      <c r="M73" s="110">
        <v>11</v>
      </c>
      <c r="N73" s="110">
        <v>12</v>
      </c>
      <c r="O73" s="110">
        <v>13</v>
      </c>
      <c r="P73" s="110">
        <v>14</v>
      </c>
      <c r="Q73" s="110">
        <v>15</v>
      </c>
      <c r="R73" s="110">
        <v>16</v>
      </c>
      <c r="S73" s="110">
        <v>17</v>
      </c>
      <c r="T73" s="110">
        <v>18</v>
      </c>
      <c r="U73" s="110">
        <v>19</v>
      </c>
      <c r="V73" s="110">
        <v>20</v>
      </c>
      <c r="W73" s="111" t="s">
        <v>90</v>
      </c>
    </row>
    <row r="74" spans="1:24" ht="16.8" customHeight="1" outlineLevel="1" x14ac:dyDescent="0.25">
      <c r="A74" s="116" t="s">
        <v>48</v>
      </c>
      <c r="B74" s="146">
        <f ca="1">$C74+NPV(diszkont_ráta,$D74:OFFSET($D74,0,0,1,$B$4-1))</f>
        <v>0</v>
      </c>
      <c r="C74" s="147">
        <f>IFERROR('4) Ajánlattevői_adatok'!$K$23*'4) Ajánlattevői_adatok'!$K$28+'4) Ajánlattevői_adatok'!$K$33*'4) Ajánlattevői_adatok'!$K$39+'4) Ajánlattevői_adatok'!$K$44*'4) Ajánlattevői_adatok'!$K$50,0)</f>
        <v>0</v>
      </c>
      <c r="D74" s="147">
        <v>0</v>
      </c>
      <c r="E74" s="147">
        <v>0</v>
      </c>
      <c r="F74" s="147">
        <v>0</v>
      </c>
      <c r="G74" s="147">
        <v>0</v>
      </c>
      <c r="H74" s="147">
        <v>0</v>
      </c>
      <c r="I74" s="147">
        <v>0</v>
      </c>
      <c r="J74" s="147">
        <v>0</v>
      </c>
      <c r="K74" s="147">
        <v>0</v>
      </c>
      <c r="L74" s="147">
        <v>0</v>
      </c>
      <c r="M74" s="147">
        <v>0</v>
      </c>
      <c r="N74" s="147">
        <v>0</v>
      </c>
      <c r="O74" s="147">
        <v>0</v>
      </c>
      <c r="P74" s="147">
        <v>0</v>
      </c>
      <c r="Q74" s="147">
        <v>0</v>
      </c>
      <c r="R74" s="147">
        <v>0</v>
      </c>
      <c r="S74" s="147">
        <v>0</v>
      </c>
      <c r="T74" s="147">
        <v>0</v>
      </c>
      <c r="U74" s="147">
        <v>0</v>
      </c>
      <c r="V74" s="148">
        <v>0</v>
      </c>
      <c r="W74" s="149">
        <f>SUM(C74:V74)</f>
        <v>0</v>
      </c>
    </row>
    <row r="75" spans="1:24" ht="16.8" customHeight="1" outlineLevel="1" x14ac:dyDescent="0.25">
      <c r="A75" s="116" t="s">
        <v>106</v>
      </c>
      <c r="B75" s="146">
        <f ca="1">$C75+NPV(diszkont_ráta,$D75:OFFSET($D75,0,0,1,$B$4-1))</f>
        <v>0</v>
      </c>
      <c r="C75" s="147">
        <f>IF($A73="",0,IF(C73&gt;$B$4,0,('2) LCC_Eredmények_összegzés'!$K$11*POWER(1+'3) Ajánlatkérői_adatok'!$E$17,C73))))</f>
        <v>0</v>
      </c>
      <c r="D75" s="147">
        <f>IF($A73="",0,IF(D73&gt;$B$4,0,('2) LCC_Eredmények_összegzés'!$K$11*POWER(1+'3) Ajánlatkérői_adatok'!$E$17,D73))))</f>
        <v>0</v>
      </c>
      <c r="E75" s="147">
        <f>IF($A73="",0,IF(E73&gt;$B$4,0,('2) LCC_Eredmények_összegzés'!$K$11*POWER(1+'3) Ajánlatkérői_adatok'!$E$17,E73))))</f>
        <v>0</v>
      </c>
      <c r="F75" s="147">
        <f>IF($A73="",0,IF(F73&gt;$B$4,0,('2) LCC_Eredmények_összegzés'!$K$11*POWER(1+'3) Ajánlatkérői_adatok'!$E$17,F73))))</f>
        <v>0</v>
      </c>
      <c r="G75" s="147">
        <f>IF($A73="",0,IF(G73&gt;$B$4,0,('2) LCC_Eredmények_összegzés'!$K$11*POWER(1+'3) Ajánlatkérői_adatok'!$E$17,G73))))</f>
        <v>0</v>
      </c>
      <c r="H75" s="147">
        <f>IF($A73="",0,IF(H73&gt;$B$4,0,('2) LCC_Eredmények_összegzés'!$K$11*POWER(1+'3) Ajánlatkérői_adatok'!$E$17,H73))))</f>
        <v>0</v>
      </c>
      <c r="I75" s="147">
        <f>IF($A73="",0,IF(I73&gt;$B$4,0,('2) LCC_Eredmények_összegzés'!$K$11*POWER(1+'3) Ajánlatkérői_adatok'!$E$17,I73))))</f>
        <v>0</v>
      </c>
      <c r="J75" s="147">
        <f>IF($A73="",0,IF(J73&gt;$B$4,0,('2) LCC_Eredmények_összegzés'!$K$11*POWER(1+'3) Ajánlatkérői_adatok'!$E$17,J73))))</f>
        <v>0</v>
      </c>
      <c r="K75" s="147">
        <f>IF($A73="",0,IF(K73&gt;$B$4,0,('2) LCC_Eredmények_összegzés'!$K$11*POWER(1+'3) Ajánlatkérői_adatok'!$E$17,K73))))</f>
        <v>0</v>
      </c>
      <c r="L75" s="147">
        <f>IF($A73="",0,IF(L73&gt;$B$4,0,('2) LCC_Eredmények_összegzés'!$K$11*POWER(1+'3) Ajánlatkérői_adatok'!$E$17,L73))))</f>
        <v>0</v>
      </c>
      <c r="M75" s="147">
        <f>IF($A73="",0,IF(M73&gt;$B$4,0,('2) LCC_Eredmények_összegzés'!$K$11*POWER(1+'3) Ajánlatkérői_adatok'!$E$17,M73))))</f>
        <v>0</v>
      </c>
      <c r="N75" s="147">
        <f>IF($A73="",0,IF(N73&gt;$B$4,0,('2) LCC_Eredmények_összegzés'!$K$11*POWER(1+'3) Ajánlatkérői_adatok'!$E$17,N73))))</f>
        <v>0</v>
      </c>
      <c r="O75" s="147">
        <f>IF($A73="",0,IF(O73&gt;$B$4,0,('2) LCC_Eredmények_összegzés'!$K$11*POWER(1+'3) Ajánlatkérői_adatok'!$E$17,O73))))</f>
        <v>0</v>
      </c>
      <c r="P75" s="147">
        <f>IF($A73="",0,IF(P73&gt;$B$4,0,('2) LCC_Eredmények_összegzés'!$K$11*POWER(1+'3) Ajánlatkérői_adatok'!$E$17,P73))))</f>
        <v>0</v>
      </c>
      <c r="Q75" s="147">
        <f>IF($A73="",0,IF(Q73&gt;$B$4,0,('2) LCC_Eredmények_összegzés'!$K$11*POWER(1+'3) Ajánlatkérői_adatok'!$E$17,Q73))))</f>
        <v>0</v>
      </c>
      <c r="R75" s="147">
        <f>IF($A73="",0,IF(R73&gt;$B$4,0,('2) LCC_Eredmények_összegzés'!$K$11*POWER(1+'3) Ajánlatkérői_adatok'!$E$17,R73))))</f>
        <v>0</v>
      </c>
      <c r="S75" s="147">
        <f>IF($A73="",0,IF(S73&gt;$B$4,0,('2) LCC_Eredmények_összegzés'!$K$11*POWER(1+'3) Ajánlatkérői_adatok'!$E$17,S73))))</f>
        <v>0</v>
      </c>
      <c r="T75" s="147">
        <f>IF($A73="",0,IF(T73&gt;$B$4,0,('2) LCC_Eredmények_összegzés'!$K$11*POWER(1+'3) Ajánlatkérői_adatok'!$E$17,T73))))</f>
        <v>0</v>
      </c>
      <c r="U75" s="147">
        <f>IF($A73="",0,IF(U73&gt;$B$4,0,('2) LCC_Eredmények_összegzés'!$K$11*POWER(1+'3) Ajánlatkérői_adatok'!$E$17,U73))))</f>
        <v>0</v>
      </c>
      <c r="V75" s="147">
        <f>IF($A73="",0,IF(V73&gt;$B$4,0,('2) LCC_Eredmények_összegzés'!$K$11*POWER(1+'3) Ajánlatkérői_adatok'!$E$17,V73))))</f>
        <v>0</v>
      </c>
      <c r="W75" s="149">
        <f t="shared" ref="W75:W80" si="18">SUM(C75:V75)</f>
        <v>0</v>
      </c>
    </row>
    <row r="76" spans="1:24" ht="16.8" customHeight="1" outlineLevel="1" x14ac:dyDescent="0.25">
      <c r="A76" s="116" t="s">
        <v>91</v>
      </c>
      <c r="B76" s="146">
        <f ca="1">$C76+NPV(diszkont_ráta,$D76:OFFSET($D76,0,0,1,$B$4-1))</f>
        <v>0</v>
      </c>
      <c r="C76" s="147">
        <f>IF(C73&gt;$B$4,0,CHOOSE(VLOOKUP('3) Ajánlatkérői_adatok'!$K$39,'6) Referencia adatok'!$G$14:$H$17,2,FALSE),0,0,'3) Ajánlatkérői_adatok'!$K$40,'4) Ajánlattevői_adatok'!$K$54))</f>
        <v>0</v>
      </c>
      <c r="D76" s="147">
        <f>IF(D73&gt;$B$4,0,CHOOSE(VLOOKUP('3) Ajánlatkérői_adatok'!$K$39,'6) Referencia adatok'!$G$14:$H$17,2,FALSE),0,0,'3) Ajánlatkérői_adatok'!$K$40,'4) Ajánlattevői_adatok'!$K$54))</f>
        <v>0</v>
      </c>
      <c r="E76" s="147">
        <f>IF(E73&gt;$B$4,0,CHOOSE(VLOOKUP('3) Ajánlatkérői_adatok'!$K$39,'6) Referencia adatok'!$G$14:$H$17,2,FALSE),0,0,'3) Ajánlatkérői_adatok'!$K$40,'4) Ajánlattevői_adatok'!$K$54))</f>
        <v>0</v>
      </c>
      <c r="F76" s="147">
        <f>IF(F73&gt;$B$4,0,CHOOSE(VLOOKUP('3) Ajánlatkérői_adatok'!$K$39,'6) Referencia adatok'!$G$14:$H$17,2,FALSE),0,0,'3) Ajánlatkérői_adatok'!$K$40,'4) Ajánlattevői_adatok'!$K$54))</f>
        <v>0</v>
      </c>
      <c r="G76" s="147">
        <f>IF(G73&gt;$B$4,0,CHOOSE(VLOOKUP('3) Ajánlatkérői_adatok'!$K$39,'6) Referencia adatok'!$G$14:$H$17,2,FALSE),0,0,'3) Ajánlatkérői_adatok'!$K$40,'4) Ajánlattevői_adatok'!$K$54))</f>
        <v>0</v>
      </c>
      <c r="H76" s="147">
        <f>IF(H73&gt;$B$4,0,CHOOSE(VLOOKUP('3) Ajánlatkérői_adatok'!$K$39,'6) Referencia adatok'!$G$14:$H$17,2,FALSE),0,0,'3) Ajánlatkérői_adatok'!$K$40,'4) Ajánlattevői_adatok'!$K$54))</f>
        <v>0</v>
      </c>
      <c r="I76" s="147">
        <f>IF(I73&gt;$B$4,0,CHOOSE(VLOOKUP('3) Ajánlatkérői_adatok'!$K$39,'6) Referencia adatok'!$G$14:$H$17,2,FALSE),0,0,'3) Ajánlatkérői_adatok'!$K$40,'4) Ajánlattevői_adatok'!$K$54))</f>
        <v>0</v>
      </c>
      <c r="J76" s="147">
        <f>IF(J73&gt;$B$4,0,CHOOSE(VLOOKUP('3) Ajánlatkérői_adatok'!$K$39,'6) Referencia adatok'!$G$14:$H$17,2,FALSE),0,0,'3) Ajánlatkérői_adatok'!$K$40,'4) Ajánlattevői_adatok'!$K$54))</f>
        <v>0</v>
      </c>
      <c r="K76" s="147">
        <f>IF(K73&gt;$B$4,0,CHOOSE(VLOOKUP('3) Ajánlatkérői_adatok'!$K$39,'6) Referencia adatok'!$G$14:$H$17,2,FALSE),0,0,'3) Ajánlatkérői_adatok'!$K$40,'4) Ajánlattevői_adatok'!$K$54))</f>
        <v>0</v>
      </c>
      <c r="L76" s="147">
        <f>IF(L73&gt;$B$4,0,CHOOSE(VLOOKUP('3) Ajánlatkérői_adatok'!$K$39,'6) Referencia adatok'!$G$14:$H$17,2,FALSE),0,0,'3) Ajánlatkérői_adatok'!$K$40,'4) Ajánlattevői_adatok'!$K$54))</f>
        <v>0</v>
      </c>
      <c r="M76" s="147">
        <f>IF(M73&gt;$B$4,0,CHOOSE(VLOOKUP('3) Ajánlatkérői_adatok'!$K$39,'6) Referencia adatok'!$G$14:$H$17,2,FALSE),0,0,'3) Ajánlatkérői_adatok'!$K$40,'4) Ajánlattevői_adatok'!$K$54))</f>
        <v>0</v>
      </c>
      <c r="N76" s="147">
        <f>IF(N73&gt;$B$4,0,CHOOSE(VLOOKUP('3) Ajánlatkérői_adatok'!$K$39,'6) Referencia adatok'!$G$14:$H$17,2,FALSE),0,0,'3) Ajánlatkérői_adatok'!$K$40,'4) Ajánlattevői_adatok'!$K$54))</f>
        <v>0</v>
      </c>
      <c r="O76" s="147">
        <f>IF(O73&gt;$B$4,0,CHOOSE(VLOOKUP('3) Ajánlatkérői_adatok'!$K$39,'6) Referencia adatok'!$G$14:$H$17,2,FALSE),0,0,'3) Ajánlatkérői_adatok'!$K$40,'4) Ajánlattevői_adatok'!$K$54))</f>
        <v>0</v>
      </c>
      <c r="P76" s="147">
        <f>IF(P73&gt;$B$4,0,CHOOSE(VLOOKUP('3) Ajánlatkérői_adatok'!$K$39,'6) Referencia adatok'!$G$14:$H$17,2,FALSE),0,0,'3) Ajánlatkérői_adatok'!$K$40,'4) Ajánlattevői_adatok'!$K$54))</f>
        <v>0</v>
      </c>
      <c r="Q76" s="147">
        <f>IF(Q73&gt;$B$4,0,CHOOSE(VLOOKUP('3) Ajánlatkérői_adatok'!$K$39,'6) Referencia adatok'!$G$14:$H$17,2,FALSE),0,0,'3) Ajánlatkérői_adatok'!$K$40,'4) Ajánlattevői_adatok'!$K$54))</f>
        <v>0</v>
      </c>
      <c r="R76" s="147">
        <f>IF(R73&gt;$B$4,0,CHOOSE(VLOOKUP('3) Ajánlatkérői_adatok'!$K$39,'6) Referencia adatok'!$G$14:$H$17,2,FALSE),0,0,'3) Ajánlatkérői_adatok'!$K$40,'4) Ajánlattevői_adatok'!$K$54))</f>
        <v>0</v>
      </c>
      <c r="S76" s="147">
        <f>IF(S73&gt;$B$4,0,CHOOSE(VLOOKUP('3) Ajánlatkérői_adatok'!$K$39,'6) Referencia adatok'!$G$14:$H$17,2,FALSE),0,0,'3) Ajánlatkérői_adatok'!$K$40,'4) Ajánlattevői_adatok'!$K$54))</f>
        <v>0</v>
      </c>
      <c r="T76" s="147">
        <f>IF(T73&gt;$B$4,0,CHOOSE(VLOOKUP('3) Ajánlatkérői_adatok'!$K$39,'6) Referencia adatok'!$G$14:$H$17,2,FALSE),0,0,'3) Ajánlatkérői_adatok'!$K$40,'4) Ajánlattevői_adatok'!$K$54))</f>
        <v>0</v>
      </c>
      <c r="U76" s="147">
        <f>IF(U73&gt;$B$4,0,CHOOSE(VLOOKUP('3) Ajánlatkérői_adatok'!$K$39,'6) Referencia adatok'!$G$14:$H$17,2,FALSE),0,0,'3) Ajánlatkérői_adatok'!$K$40,'4) Ajánlattevői_adatok'!$K$54))</f>
        <v>0</v>
      </c>
      <c r="V76" s="147">
        <f>IF(V73&gt;$B$4,0,CHOOSE(VLOOKUP('3) Ajánlatkérői_adatok'!$K$39,'6) Referencia adatok'!$G$14:$H$17,2,FALSE),0,0,'3) Ajánlatkérői_adatok'!$K$40,'4) Ajánlattevői_adatok'!$K$54))</f>
        <v>0</v>
      </c>
      <c r="W76" s="149">
        <f t="shared" si="18"/>
        <v>0</v>
      </c>
    </row>
    <row r="77" spans="1:24" ht="16.8" customHeight="1" outlineLevel="1" x14ac:dyDescent="0.25">
      <c r="A77" s="116" t="s">
        <v>107</v>
      </c>
      <c r="B77" s="146">
        <f ca="1">$C77+NPV(diszkont_ráta,$D77:OFFSET($D77,0,0,1,$B$4-1))</f>
        <v>0</v>
      </c>
      <c r="C77" s="147">
        <f>IFERROR(IF(C18&gt;=$B$4,0,IF(C18&gt;'3) Ajánlatkérői_adatok'!$K$22*'3) Ajánlatkérői_adatok'!$K$27,0,IFERROR(IF(MOD(C$7,'4) Ajánlattevői_adatok'!$K$24)=0,'4) Ajánlattevői_adatok'!$K$28,0),0))+IF(C18&gt;'3) Ajánlatkérői_adatok'!$K$31*'3) Ajánlatkérői_adatok'!$K$32,0,IFERROR(IF(MOD(C$7,'4) Ajánlattevői_adatok'!$K$34)=0,'4) Ajánlattevői_adatok'!$K$39,0),0))+IF(C18&gt;'3) Ajánlatkérői_adatok'!$K$36*'3) Ajánlatkérői_adatok'!$K$37,0,IFERROR(IF(MOD(C$7,'4) Ajánlattevői_adatok'!$K$45)=0,'4) Ajánlattevői_adatok'!$K$50,0),0))),0)</f>
        <v>0</v>
      </c>
      <c r="D77" s="147">
        <f>IFERROR(IF(D18&gt;=$B$4,0,IF(D18&gt;'3) Ajánlatkérői_adatok'!$K$22*'3) Ajánlatkérői_adatok'!$K$27,0,IFERROR(IF(MOD(D$7,'4) Ajánlattevői_adatok'!$K$24)=0,'4) Ajánlattevői_adatok'!$K$28,0),0))+IF(D18&gt;'3) Ajánlatkérői_adatok'!$K$31*'3) Ajánlatkérői_adatok'!$K$32,0,IFERROR(IF(MOD(D$7,'4) Ajánlattevői_adatok'!$K$34)=0,'4) Ajánlattevői_adatok'!$K$39,0),0))+IF(D18&gt;'3) Ajánlatkérői_adatok'!$K$36*'3) Ajánlatkérői_adatok'!$K$37,0,IFERROR(IF(MOD(D$7,'4) Ajánlattevői_adatok'!$K$45)=0,'4) Ajánlattevői_adatok'!$K$50,0),0))),0)</f>
        <v>0</v>
      </c>
      <c r="E77" s="147">
        <f>IFERROR(IF(E18&gt;=$B$4,0,IF(E18&gt;'3) Ajánlatkérői_adatok'!$K$22*'3) Ajánlatkérői_adatok'!$K$27,0,IFERROR(IF(MOD(E$7,'4) Ajánlattevői_adatok'!$K$24)=0,'4) Ajánlattevői_adatok'!$K$28,0),0))+IF(E18&gt;'3) Ajánlatkérői_adatok'!$K$31*'3) Ajánlatkérői_adatok'!$K$32,0,IFERROR(IF(MOD(E$7,'4) Ajánlattevői_adatok'!$K$34)=0,'4) Ajánlattevői_adatok'!$K$39,0),0))+IF(E18&gt;'3) Ajánlatkérői_adatok'!$K$36*'3) Ajánlatkérői_adatok'!$K$37,0,IFERROR(IF(MOD(E$7,'4) Ajánlattevői_adatok'!$K$45)=0,'4) Ajánlattevői_adatok'!$K$50,0),0))),0)</f>
        <v>0</v>
      </c>
      <c r="F77" s="147">
        <f>IFERROR(IF(F18&gt;=$B$4,0,IF(F18&gt;'3) Ajánlatkérői_adatok'!$K$22*'3) Ajánlatkérői_adatok'!$K$27,0,IFERROR(IF(MOD(F$7,'4) Ajánlattevői_adatok'!$K$24)=0,'4) Ajánlattevői_adatok'!$K$28,0),0))+IF(F18&gt;'3) Ajánlatkérői_adatok'!$K$31*'3) Ajánlatkérői_adatok'!$K$32,0,IFERROR(IF(MOD(F$7,'4) Ajánlattevői_adatok'!$K$34)=0,'4) Ajánlattevői_adatok'!$K$39,0),0))+IF(F18&gt;'3) Ajánlatkérői_adatok'!$K$36*'3) Ajánlatkérői_adatok'!$K$37,0,IFERROR(IF(MOD(F$7,'4) Ajánlattevői_adatok'!$K$45)=0,'4) Ajánlattevői_adatok'!$K$50,0),0))),0)</f>
        <v>0</v>
      </c>
      <c r="G77" s="147">
        <f>IFERROR(IF(G18&gt;=$B$4,0,IF(G18&gt;'3) Ajánlatkérői_adatok'!$K$22*'3) Ajánlatkérői_adatok'!$K$27,0,IFERROR(IF(MOD(G$7,'4) Ajánlattevői_adatok'!$K$24)=0,'4) Ajánlattevői_adatok'!$K$28,0),0))+IF(G18&gt;'3) Ajánlatkérői_adatok'!$K$31*'3) Ajánlatkérői_adatok'!$K$32,0,IFERROR(IF(MOD(G$7,'4) Ajánlattevői_adatok'!$K$34)=0,'4) Ajánlattevői_adatok'!$K$39,0),0))+IF(G18&gt;'3) Ajánlatkérői_adatok'!$K$36*'3) Ajánlatkérői_adatok'!$K$37,0,IFERROR(IF(MOD(G$7,'4) Ajánlattevői_adatok'!$K$45)=0,'4) Ajánlattevői_adatok'!$K$50,0),0))),0)</f>
        <v>0</v>
      </c>
      <c r="H77" s="147">
        <f>IFERROR(IF(H18&gt;=$B$4,0,IF(H18&gt;'3) Ajánlatkérői_adatok'!$K$22*'3) Ajánlatkérői_adatok'!$K$27,0,IFERROR(IF(MOD(H$7,'4) Ajánlattevői_adatok'!$K$24)=0,'4) Ajánlattevői_adatok'!$K$28,0),0))+IF(H18&gt;'3) Ajánlatkérői_adatok'!$K$31*'3) Ajánlatkérői_adatok'!$K$32,0,IFERROR(IF(MOD(H$7,'4) Ajánlattevői_adatok'!$K$34)=0,'4) Ajánlattevői_adatok'!$K$39,0),0))+IF(H18&gt;'3) Ajánlatkérői_adatok'!$K$36*'3) Ajánlatkérői_adatok'!$K$37,0,IFERROR(IF(MOD(H$7,'4) Ajánlattevői_adatok'!$K$45)=0,'4) Ajánlattevői_adatok'!$K$50,0),0))),0)</f>
        <v>0</v>
      </c>
      <c r="I77" s="147">
        <f>IFERROR(IF(I18&gt;=$B$4,0,IF(I18&gt;'3) Ajánlatkérői_adatok'!$K$22*'3) Ajánlatkérői_adatok'!$K$27,0,IFERROR(IF(MOD(I$7,'4) Ajánlattevői_adatok'!$K$24)=0,'4) Ajánlattevői_adatok'!$K$28,0),0))+IF(I18&gt;'3) Ajánlatkérői_adatok'!$K$31*'3) Ajánlatkérői_adatok'!$K$32,0,IFERROR(IF(MOD(I$7,'4) Ajánlattevői_adatok'!$K$34)=0,'4) Ajánlattevői_adatok'!$K$39,0),0))+IF(I18&gt;'3) Ajánlatkérői_adatok'!$K$36*'3) Ajánlatkérői_adatok'!$K$37,0,IFERROR(IF(MOD(I$7,'4) Ajánlattevői_adatok'!$K$45)=0,'4) Ajánlattevői_adatok'!$K$50,0),0))),0)</f>
        <v>0</v>
      </c>
      <c r="J77" s="147">
        <f>IFERROR(IF(J18&gt;=$B$4,0,IF(J18&gt;'3) Ajánlatkérői_adatok'!$K$22*'3) Ajánlatkérői_adatok'!$K$27,0,IFERROR(IF(MOD(J$7,'4) Ajánlattevői_adatok'!$K$24)=0,'4) Ajánlattevői_adatok'!$K$28,0),0))+IF(J18&gt;'3) Ajánlatkérői_adatok'!$K$31*'3) Ajánlatkérői_adatok'!$K$32,0,IFERROR(IF(MOD(J$7,'4) Ajánlattevői_adatok'!$K$34)=0,'4) Ajánlattevői_adatok'!$K$39,0),0))+IF(J18&gt;'3) Ajánlatkérői_adatok'!$K$36*'3) Ajánlatkérői_adatok'!$K$37,0,IFERROR(IF(MOD(J$7,'4) Ajánlattevői_adatok'!$K$45)=0,'4) Ajánlattevői_adatok'!$K$50,0),0))),0)</f>
        <v>0</v>
      </c>
      <c r="K77" s="147">
        <f>IFERROR(IF(K18&gt;=$B$4,0,IF(K18&gt;'3) Ajánlatkérői_adatok'!$K$22*'3) Ajánlatkérői_adatok'!$K$27,0,IFERROR(IF(MOD(K$7,'4) Ajánlattevői_adatok'!$K$24)=0,'4) Ajánlattevői_adatok'!$K$28,0),0))+IF(K18&gt;'3) Ajánlatkérői_adatok'!$K$31*'3) Ajánlatkérői_adatok'!$K$32,0,IFERROR(IF(MOD(K$7,'4) Ajánlattevői_adatok'!$K$34)=0,'4) Ajánlattevői_adatok'!$K$39,0),0))+IF(K18&gt;'3) Ajánlatkérői_adatok'!$K$36*'3) Ajánlatkérői_adatok'!$K$37,0,IFERROR(IF(MOD(K$7,'4) Ajánlattevői_adatok'!$K$45)=0,'4) Ajánlattevői_adatok'!$K$50,0),0))),0)</f>
        <v>0</v>
      </c>
      <c r="L77" s="147">
        <f>IFERROR(IF(L18&gt;=$B$4,0,IF(L18&gt;'3) Ajánlatkérői_adatok'!$K$22*'3) Ajánlatkérői_adatok'!$K$27,0,IFERROR(IF(MOD(L$7,'4) Ajánlattevői_adatok'!$K$24)=0,'4) Ajánlattevői_adatok'!$K$28,0),0))+IF(L18&gt;'3) Ajánlatkérői_adatok'!$K$31*'3) Ajánlatkérői_adatok'!$K$32,0,IFERROR(IF(MOD(L$7,'4) Ajánlattevői_adatok'!$K$34)=0,'4) Ajánlattevői_adatok'!$K$39,0),0))+IF(L18&gt;'3) Ajánlatkérői_adatok'!$K$36*'3) Ajánlatkérői_adatok'!$K$37,0,IFERROR(IF(MOD(L$7,'4) Ajánlattevői_adatok'!$K$45)=0,'4) Ajánlattevői_adatok'!$K$50,0),0))),0)</f>
        <v>0</v>
      </c>
      <c r="M77" s="147">
        <f>IFERROR(IF(M18&gt;=$B$4,0,IF(M18&gt;'3) Ajánlatkérői_adatok'!$K$22*'3) Ajánlatkérői_adatok'!$K$27,0,IFERROR(IF(MOD(M$7,'4) Ajánlattevői_adatok'!$K$24)=0,'4) Ajánlattevői_adatok'!$K$28,0),0))+IF(M18&gt;'3) Ajánlatkérői_adatok'!$K$31*'3) Ajánlatkérői_adatok'!$K$32,0,IFERROR(IF(MOD(M$7,'4) Ajánlattevői_adatok'!$K$34)=0,'4) Ajánlattevői_adatok'!$K$39,0),0))+IF(M18&gt;'3) Ajánlatkérői_adatok'!$K$36*'3) Ajánlatkérői_adatok'!$K$37,0,IFERROR(IF(MOD(M$7,'4) Ajánlattevői_adatok'!$K$45)=0,'4) Ajánlattevői_adatok'!$K$50,0),0))),0)</f>
        <v>0</v>
      </c>
      <c r="N77" s="147">
        <f>IFERROR(IF(N18&gt;=$B$4,0,IF(N18&gt;'3) Ajánlatkérői_adatok'!$K$22*'3) Ajánlatkérői_adatok'!$K$27,0,IFERROR(IF(MOD(N$7,'4) Ajánlattevői_adatok'!$K$24)=0,'4) Ajánlattevői_adatok'!$K$28,0),0))+IF(N18&gt;'3) Ajánlatkérői_adatok'!$K$31*'3) Ajánlatkérői_adatok'!$K$32,0,IFERROR(IF(MOD(N$7,'4) Ajánlattevői_adatok'!$K$34)=0,'4) Ajánlattevői_adatok'!$K$39,0),0))+IF(N18&gt;'3) Ajánlatkérői_adatok'!$K$36*'3) Ajánlatkérői_adatok'!$K$37,0,IFERROR(IF(MOD(N$7,'4) Ajánlattevői_adatok'!$K$45)=0,'4) Ajánlattevői_adatok'!$K$50,0),0))),0)</f>
        <v>0</v>
      </c>
      <c r="O77" s="147">
        <f>IFERROR(IF(O18&gt;=$B$4,0,IF(O18&gt;'3) Ajánlatkérői_adatok'!$K$22*'3) Ajánlatkérői_adatok'!$K$27,0,IFERROR(IF(MOD(O$7,'4) Ajánlattevői_adatok'!$K$24)=0,'4) Ajánlattevői_adatok'!$K$28,0),0))+IF(O18&gt;'3) Ajánlatkérői_adatok'!$K$31*'3) Ajánlatkérői_adatok'!$K$32,0,IFERROR(IF(MOD(O$7,'4) Ajánlattevői_adatok'!$K$34)=0,'4) Ajánlattevői_adatok'!$K$39,0),0))+IF(O18&gt;'3) Ajánlatkérői_adatok'!$K$36*'3) Ajánlatkérői_adatok'!$K$37,0,IFERROR(IF(MOD(O$7,'4) Ajánlattevői_adatok'!$K$45)=0,'4) Ajánlattevői_adatok'!$K$50,0),0))),0)</f>
        <v>0</v>
      </c>
      <c r="P77" s="147">
        <f>IFERROR(IF(P18&gt;=$B$4,0,IF(P18&gt;'3) Ajánlatkérői_adatok'!$K$22*'3) Ajánlatkérői_adatok'!$K$27,0,IFERROR(IF(MOD(P$7,'4) Ajánlattevői_adatok'!$K$24)=0,'4) Ajánlattevői_adatok'!$K$28,0),0))+IF(P18&gt;'3) Ajánlatkérői_adatok'!$K$31*'3) Ajánlatkérői_adatok'!$K$32,0,IFERROR(IF(MOD(P$7,'4) Ajánlattevői_adatok'!$K$34)=0,'4) Ajánlattevői_adatok'!$K$39,0),0))+IF(P18&gt;'3) Ajánlatkérői_adatok'!$K$36*'3) Ajánlatkérői_adatok'!$K$37,0,IFERROR(IF(MOD(P$7,'4) Ajánlattevői_adatok'!$K$45)=0,'4) Ajánlattevői_adatok'!$K$50,0),0))),0)</f>
        <v>0</v>
      </c>
      <c r="Q77" s="147">
        <f>IFERROR(IF(Q18&gt;=$B$4,0,IF(Q18&gt;'3) Ajánlatkérői_adatok'!$K$22*'3) Ajánlatkérői_adatok'!$K$27,0,IFERROR(IF(MOD(Q$7,'4) Ajánlattevői_adatok'!$K$24)=0,'4) Ajánlattevői_adatok'!$K$28,0),0))+IF(Q18&gt;'3) Ajánlatkérői_adatok'!$K$31*'3) Ajánlatkérői_adatok'!$K$32,0,IFERROR(IF(MOD(Q$7,'4) Ajánlattevői_adatok'!$K$34)=0,'4) Ajánlattevői_adatok'!$K$39,0),0))+IF(Q18&gt;'3) Ajánlatkérői_adatok'!$K$36*'3) Ajánlatkérői_adatok'!$K$37,0,IFERROR(IF(MOD(Q$7,'4) Ajánlattevői_adatok'!$K$45)=0,'4) Ajánlattevői_adatok'!$K$50,0),0))),0)</f>
        <v>0</v>
      </c>
      <c r="R77" s="147">
        <f>IFERROR(IF(R18&gt;=$B$4,0,IF(R18&gt;'3) Ajánlatkérői_adatok'!$K$22*'3) Ajánlatkérői_adatok'!$K$27,0,IFERROR(IF(MOD(R$7,'4) Ajánlattevői_adatok'!$K$24)=0,'4) Ajánlattevői_adatok'!$K$28,0),0))+IF(R18&gt;'3) Ajánlatkérői_adatok'!$K$31*'3) Ajánlatkérői_adatok'!$K$32,0,IFERROR(IF(MOD(R$7,'4) Ajánlattevői_adatok'!$K$34)=0,'4) Ajánlattevői_adatok'!$K$39,0),0))+IF(R18&gt;'3) Ajánlatkérői_adatok'!$K$36*'3) Ajánlatkérői_adatok'!$K$37,0,IFERROR(IF(MOD(R$7,'4) Ajánlattevői_adatok'!$K$45)=0,'4) Ajánlattevői_adatok'!$K$50,0),0))),0)</f>
        <v>0</v>
      </c>
      <c r="S77" s="147">
        <f>IFERROR(IF(S18&gt;=$B$4,0,IF(S18&gt;'3) Ajánlatkérői_adatok'!$K$22*'3) Ajánlatkérői_adatok'!$K$27,0,IFERROR(IF(MOD(S$7,'4) Ajánlattevői_adatok'!$K$24)=0,'4) Ajánlattevői_adatok'!$K$28,0),0))+IF(S18&gt;'3) Ajánlatkérői_adatok'!$K$31*'3) Ajánlatkérői_adatok'!$K$32,0,IFERROR(IF(MOD(S$7,'4) Ajánlattevői_adatok'!$K$34)=0,'4) Ajánlattevői_adatok'!$K$39,0),0))+IF(S18&gt;'3) Ajánlatkérői_adatok'!$K$36*'3) Ajánlatkérői_adatok'!$K$37,0,IFERROR(IF(MOD(S$7,'4) Ajánlattevői_adatok'!$K$45)=0,'4) Ajánlattevői_adatok'!$K$50,0),0))),0)</f>
        <v>0</v>
      </c>
      <c r="T77" s="147">
        <f>IFERROR(IF(T18&gt;=$B$4,0,IF(T18&gt;'3) Ajánlatkérői_adatok'!$K$22*'3) Ajánlatkérői_adatok'!$K$27,0,IFERROR(IF(MOD(T$7,'4) Ajánlattevői_adatok'!$K$24)=0,'4) Ajánlattevői_adatok'!$K$28,0),0))+IF(T18&gt;'3) Ajánlatkérői_adatok'!$K$31*'3) Ajánlatkérői_adatok'!$K$32,0,IFERROR(IF(MOD(T$7,'4) Ajánlattevői_adatok'!$K$34)=0,'4) Ajánlattevői_adatok'!$K$39,0),0))+IF(T18&gt;'3) Ajánlatkérői_adatok'!$K$36*'3) Ajánlatkérői_adatok'!$K$37,0,IFERROR(IF(MOD(T$7,'4) Ajánlattevői_adatok'!$K$45)=0,'4) Ajánlattevői_adatok'!$K$50,0),0))),0)</f>
        <v>0</v>
      </c>
      <c r="U77" s="147">
        <f>IFERROR(IF(U18&gt;=$B$4,0,IF(U18&gt;'3) Ajánlatkérői_adatok'!$K$22*'3) Ajánlatkérői_adatok'!$K$27,0,IFERROR(IF(MOD(U$7,'4) Ajánlattevői_adatok'!$K$24)=0,'4) Ajánlattevői_adatok'!$K$28,0),0))+IF(U18&gt;'3) Ajánlatkérői_adatok'!$K$31*'3) Ajánlatkérői_adatok'!$K$32,0,IFERROR(IF(MOD(U$7,'4) Ajánlattevői_adatok'!$K$34)=0,'4) Ajánlattevői_adatok'!$K$39,0),0))+IF(U18&gt;'3) Ajánlatkérői_adatok'!$K$36*'3) Ajánlatkérői_adatok'!$K$37,0,IFERROR(IF(MOD(U$7,'4) Ajánlattevői_adatok'!$K$45)=0,'4) Ajánlattevői_adatok'!$K$50,0),0))),0)</f>
        <v>0</v>
      </c>
      <c r="V77" s="147">
        <f>IFERROR(IF(V18&gt;=$B$4,0,IF(V18&gt;'3) Ajánlatkérői_adatok'!$K$22*'3) Ajánlatkérői_adatok'!$K$27,0,IFERROR(IF(MOD(V$7,'4) Ajánlattevői_adatok'!$K$24)=0,'4) Ajánlattevői_adatok'!$K$28,0),0))+IF(V18&gt;'3) Ajánlatkérői_adatok'!$K$31*'3) Ajánlatkérői_adatok'!$K$32,0,IFERROR(IF(MOD(V$7,'4) Ajánlattevői_adatok'!$K$34)=0,'4) Ajánlattevői_adatok'!$K$39,0),0))+IF(V18&gt;'3) Ajánlatkérői_adatok'!$K$36*'3) Ajánlatkérői_adatok'!$K$37,0,IFERROR(IF(MOD(V$7,'4) Ajánlattevői_adatok'!$K$45)=0,'4) Ajánlattevői_adatok'!$K$50,0),0))),0)</f>
        <v>0</v>
      </c>
      <c r="W77" s="149">
        <f t="shared" si="18"/>
        <v>0</v>
      </c>
    </row>
    <row r="78" spans="1:24" ht="16.8" customHeight="1" outlineLevel="1" x14ac:dyDescent="0.25">
      <c r="A78" s="116" t="s">
        <v>55</v>
      </c>
      <c r="B78" s="146">
        <f ca="1">$C78+NPV(diszkont_ráta,$D78:OFFSET($D78,0,0,1,$B$4-1))</f>
        <v>0</v>
      </c>
      <c r="C78" s="147">
        <f>SUM('4) Ajánlattevői_adatok'!$K$57:$K$60)</f>
        <v>0</v>
      </c>
      <c r="D78" s="147">
        <f>IFERROR(IF(D73&gt;$B$4,0,'4) Ajánlattevői_adatok'!$K$58+'4) Ajánlattevői_adatok'!$K$60),0)</f>
        <v>0</v>
      </c>
      <c r="E78" s="147">
        <f>IFERROR(IF(E73&gt;$B$4,0,'4) Ajánlattevői_adatok'!$K$58+'4) Ajánlattevői_adatok'!$K$60),0)</f>
        <v>0</v>
      </c>
      <c r="F78" s="147">
        <f>IFERROR(IF(F73&gt;$B$4,0,'4) Ajánlattevői_adatok'!$K$58+'4) Ajánlattevői_adatok'!$K$60),0)</f>
        <v>0</v>
      </c>
      <c r="G78" s="147">
        <f>IFERROR(IF(G73&gt;$B$4,0,'4) Ajánlattevői_adatok'!$K$58+'4) Ajánlattevői_adatok'!$K$60),0)</f>
        <v>0</v>
      </c>
      <c r="H78" s="147">
        <f>IFERROR(IF(H73&gt;$B$4,0,'4) Ajánlattevői_adatok'!$K$58+'4) Ajánlattevői_adatok'!$K$60),0)</f>
        <v>0</v>
      </c>
      <c r="I78" s="147">
        <f>IFERROR(IF(I73&gt;$B$4,0,'4) Ajánlattevői_adatok'!$K$58+'4) Ajánlattevői_adatok'!$K$60),0)</f>
        <v>0</v>
      </c>
      <c r="J78" s="147">
        <f>IFERROR(IF(J73&gt;$B$4,0,'4) Ajánlattevői_adatok'!$K$58+'4) Ajánlattevői_adatok'!$K$60),0)</f>
        <v>0</v>
      </c>
      <c r="K78" s="147">
        <f>IFERROR(IF(K73&gt;$B$4,0,'4) Ajánlattevői_adatok'!$K$58+'4) Ajánlattevői_adatok'!$K$60),0)</f>
        <v>0</v>
      </c>
      <c r="L78" s="147">
        <f>IFERROR(IF(L73&gt;$B$4,0,'4) Ajánlattevői_adatok'!$K$58+'4) Ajánlattevői_adatok'!$K$60),0)</f>
        <v>0</v>
      </c>
      <c r="M78" s="147">
        <f>IFERROR(IF(M73&gt;$B$4,0,'4) Ajánlattevői_adatok'!$K$58+'4) Ajánlattevői_adatok'!$K$60),0)</f>
        <v>0</v>
      </c>
      <c r="N78" s="147">
        <f>IFERROR(IF(N73&gt;$B$4,0,'4) Ajánlattevői_adatok'!$K$58+'4) Ajánlattevői_adatok'!$K$60),0)</f>
        <v>0</v>
      </c>
      <c r="O78" s="147">
        <f>IFERROR(IF(O73&gt;$B$4,0,'4) Ajánlattevői_adatok'!$K$58+'4) Ajánlattevői_adatok'!$K$60),0)</f>
        <v>0</v>
      </c>
      <c r="P78" s="147">
        <f>IFERROR(IF(P73&gt;$B$4,0,'4) Ajánlattevői_adatok'!$K$58+'4) Ajánlattevői_adatok'!$K$60),0)</f>
        <v>0</v>
      </c>
      <c r="Q78" s="147">
        <f>IFERROR(IF(Q73&gt;$B$4,0,'4) Ajánlattevői_adatok'!$K$58+'4) Ajánlattevői_adatok'!$K$60),0)</f>
        <v>0</v>
      </c>
      <c r="R78" s="147">
        <f>IFERROR(IF(R73&gt;$B$4,0,'4) Ajánlattevői_adatok'!$K$58+'4) Ajánlattevői_adatok'!$K$60),0)</f>
        <v>0</v>
      </c>
      <c r="S78" s="147">
        <f>IFERROR(IF(S73&gt;$B$4,0,'4) Ajánlattevői_adatok'!$K$58+'4) Ajánlattevői_adatok'!$K$60),0)</f>
        <v>0</v>
      </c>
      <c r="T78" s="147">
        <f>IFERROR(IF(T73&gt;$B$4,0,'4) Ajánlattevői_adatok'!$K$58+'4) Ajánlattevői_adatok'!$K$60),0)</f>
        <v>0</v>
      </c>
      <c r="U78" s="147">
        <f>IFERROR(IF(U73&gt;$B$4,0,'4) Ajánlattevői_adatok'!$K$58+'4) Ajánlattevői_adatok'!$K$60),0)</f>
        <v>0</v>
      </c>
      <c r="V78" s="147">
        <f>IFERROR(IF(V73&gt;$B$4,0,'4) Ajánlattevői_adatok'!$K$58+'4) Ajánlattevői_adatok'!$K$60),0)</f>
        <v>0</v>
      </c>
      <c r="W78" s="149">
        <f t="shared" si="18"/>
        <v>0</v>
      </c>
    </row>
    <row r="79" spans="1:24" ht="16.8" customHeight="1" outlineLevel="1" x14ac:dyDescent="0.25">
      <c r="A79" s="115" t="s">
        <v>92</v>
      </c>
      <c r="B79" s="146">
        <f ca="1">$C79+NPV(diszkont_ráta,$D79:OFFSET($D79,0,0,1,$B$4-1))</f>
        <v>0</v>
      </c>
      <c r="C79" s="147">
        <f>IFERROR(IF(C73&gt;$B$4,0,CHOOSE(VLOOKUP('3) Ajánlatkérői_adatok'!$K$46,'6) Referencia adatok'!$G$21:$H$24,2,FALSE),0,0,'3) Ajánlatkérői_adatok'!$K$47*'2) LCC_Eredmények_összegzés'!$K$10*'3) Ajánlatkérői_adatok'!$K$49,'3) Ajánlatkérői_adatok'!$K$48*'2) LCC_Eredmények_összegzés'!$K$10*'3) Ajánlatkérői_adatok'!$K$49)),0)</f>
        <v>0</v>
      </c>
      <c r="D79" s="147">
        <f>IF(D73&gt;$B$4,0,$C79)</f>
        <v>0</v>
      </c>
      <c r="E79" s="147">
        <f t="shared" ref="E79:V79" si="19">IF(E73&gt;$B$4,0,$C79)</f>
        <v>0</v>
      </c>
      <c r="F79" s="147">
        <f t="shared" si="19"/>
        <v>0</v>
      </c>
      <c r="G79" s="147">
        <f t="shared" si="19"/>
        <v>0</v>
      </c>
      <c r="H79" s="147">
        <f t="shared" si="19"/>
        <v>0</v>
      </c>
      <c r="I79" s="147">
        <f t="shared" si="19"/>
        <v>0</v>
      </c>
      <c r="J79" s="147">
        <f t="shared" si="19"/>
        <v>0</v>
      </c>
      <c r="K79" s="147">
        <f t="shared" si="19"/>
        <v>0</v>
      </c>
      <c r="L79" s="147">
        <f t="shared" si="19"/>
        <v>0</v>
      </c>
      <c r="M79" s="147">
        <f t="shared" si="19"/>
        <v>0</v>
      </c>
      <c r="N79" s="147">
        <f t="shared" si="19"/>
        <v>0</v>
      </c>
      <c r="O79" s="147">
        <f t="shared" si="19"/>
        <v>0</v>
      </c>
      <c r="P79" s="147">
        <f t="shared" si="19"/>
        <v>0</v>
      </c>
      <c r="Q79" s="147">
        <f t="shared" si="19"/>
        <v>0</v>
      </c>
      <c r="R79" s="147">
        <f t="shared" si="19"/>
        <v>0</v>
      </c>
      <c r="S79" s="147">
        <f t="shared" si="19"/>
        <v>0</v>
      </c>
      <c r="T79" s="147">
        <f t="shared" si="19"/>
        <v>0</v>
      </c>
      <c r="U79" s="147">
        <f t="shared" si="19"/>
        <v>0</v>
      </c>
      <c r="V79" s="147">
        <f t="shared" si="19"/>
        <v>0</v>
      </c>
      <c r="W79" s="150">
        <f t="shared" si="18"/>
        <v>0</v>
      </c>
    </row>
    <row r="80" spans="1:24" s="105" customFormat="1" ht="16.8" customHeight="1" outlineLevel="1" x14ac:dyDescent="0.25">
      <c r="A80" s="117" t="s">
        <v>93</v>
      </c>
      <c r="B80" s="151">
        <f ca="1">$C80+NPV(diszkont_ráta,$D80:OFFSET($D80,0,0,1,$B$4-1))</f>
        <v>0</v>
      </c>
      <c r="C80" s="152">
        <f t="shared" ref="C80:V80" si="20">SUM(C74:C79)</f>
        <v>0</v>
      </c>
      <c r="D80" s="151">
        <f t="shared" si="20"/>
        <v>0</v>
      </c>
      <c r="E80" s="151">
        <f t="shared" si="20"/>
        <v>0</v>
      </c>
      <c r="F80" s="151">
        <f t="shared" si="20"/>
        <v>0</v>
      </c>
      <c r="G80" s="151">
        <f t="shared" si="20"/>
        <v>0</v>
      </c>
      <c r="H80" s="151">
        <f t="shared" si="20"/>
        <v>0</v>
      </c>
      <c r="I80" s="151">
        <f t="shared" si="20"/>
        <v>0</v>
      </c>
      <c r="J80" s="151">
        <f t="shared" si="20"/>
        <v>0</v>
      </c>
      <c r="K80" s="151">
        <f t="shared" si="20"/>
        <v>0</v>
      </c>
      <c r="L80" s="151">
        <f t="shared" si="20"/>
        <v>0</v>
      </c>
      <c r="M80" s="151">
        <f t="shared" si="20"/>
        <v>0</v>
      </c>
      <c r="N80" s="151">
        <f t="shared" si="20"/>
        <v>0</v>
      </c>
      <c r="O80" s="151">
        <f t="shared" si="20"/>
        <v>0</v>
      </c>
      <c r="P80" s="151">
        <f t="shared" si="20"/>
        <v>0</v>
      </c>
      <c r="Q80" s="151">
        <f t="shared" si="20"/>
        <v>0</v>
      </c>
      <c r="R80" s="151">
        <f t="shared" si="20"/>
        <v>0</v>
      </c>
      <c r="S80" s="151">
        <f t="shared" si="20"/>
        <v>0</v>
      </c>
      <c r="T80" s="151">
        <f t="shared" si="20"/>
        <v>0</v>
      </c>
      <c r="U80" s="151">
        <f t="shared" si="20"/>
        <v>0</v>
      </c>
      <c r="V80" s="151">
        <f t="shared" si="20"/>
        <v>0</v>
      </c>
      <c r="W80" s="149">
        <f t="shared" si="18"/>
        <v>0</v>
      </c>
      <c r="X80" s="113"/>
    </row>
    <row r="81" spans="1:24" outlineLevel="1" x14ac:dyDescent="0.25"/>
    <row r="82" spans="1:24" outlineLevel="1" x14ac:dyDescent="0.25"/>
    <row r="84" spans="1:24" s="106" customFormat="1" ht="16.8" customHeight="1" x14ac:dyDescent="0.35">
      <c r="A84" s="153" t="str">
        <f>IF('3) Ajánlatkérői_adatok'!$L$8="","",'3) Ajánlatkérői_adatok'!$L$8)</f>
        <v/>
      </c>
      <c r="B84" s="109" t="s">
        <v>113</v>
      </c>
      <c r="C84" s="110">
        <v>1</v>
      </c>
      <c r="D84" s="110">
        <v>2</v>
      </c>
      <c r="E84" s="110">
        <v>3</v>
      </c>
      <c r="F84" s="110">
        <v>4</v>
      </c>
      <c r="G84" s="110">
        <v>5</v>
      </c>
      <c r="H84" s="110">
        <v>6</v>
      </c>
      <c r="I84" s="110">
        <v>7</v>
      </c>
      <c r="J84" s="110">
        <v>8</v>
      </c>
      <c r="K84" s="110">
        <v>9</v>
      </c>
      <c r="L84" s="110">
        <v>10</v>
      </c>
      <c r="M84" s="110">
        <v>11</v>
      </c>
      <c r="N84" s="110">
        <v>12</v>
      </c>
      <c r="O84" s="110">
        <v>13</v>
      </c>
      <c r="P84" s="110">
        <v>14</v>
      </c>
      <c r="Q84" s="110">
        <v>15</v>
      </c>
      <c r="R84" s="110">
        <v>16</v>
      </c>
      <c r="S84" s="110">
        <v>17</v>
      </c>
      <c r="T84" s="110">
        <v>18</v>
      </c>
      <c r="U84" s="110">
        <v>19</v>
      </c>
      <c r="V84" s="110">
        <v>20</v>
      </c>
      <c r="W84" s="111" t="s">
        <v>90</v>
      </c>
    </row>
    <row r="85" spans="1:24" ht="16.8" customHeight="1" outlineLevel="1" x14ac:dyDescent="0.25">
      <c r="A85" s="116" t="s">
        <v>48</v>
      </c>
      <c r="B85" s="146">
        <f ca="1">$C85+NPV(diszkont_ráta,$D85:OFFSET($D85,0,0,1,$B$4-1))</f>
        <v>0</v>
      </c>
      <c r="C85" s="147">
        <f>IFERROR('4) Ajánlattevői_adatok'!$L$23*'4) Ajánlattevői_adatok'!$L$28+'4) Ajánlattevői_adatok'!$L$33*'4) Ajánlattevői_adatok'!$L$39+'4) Ajánlattevői_adatok'!$L$44*'4) Ajánlattevői_adatok'!$L$50,0)</f>
        <v>0</v>
      </c>
      <c r="D85" s="147">
        <v>0</v>
      </c>
      <c r="E85" s="147">
        <v>0</v>
      </c>
      <c r="F85" s="147">
        <v>0</v>
      </c>
      <c r="G85" s="147">
        <v>0</v>
      </c>
      <c r="H85" s="147">
        <v>0</v>
      </c>
      <c r="I85" s="147">
        <v>0</v>
      </c>
      <c r="J85" s="147">
        <v>0</v>
      </c>
      <c r="K85" s="147">
        <v>0</v>
      </c>
      <c r="L85" s="147">
        <v>0</v>
      </c>
      <c r="M85" s="147">
        <v>0</v>
      </c>
      <c r="N85" s="147">
        <v>0</v>
      </c>
      <c r="O85" s="147">
        <v>0</v>
      </c>
      <c r="P85" s="147">
        <v>0</v>
      </c>
      <c r="Q85" s="147">
        <v>0</v>
      </c>
      <c r="R85" s="147">
        <v>0</v>
      </c>
      <c r="S85" s="147">
        <v>0</v>
      </c>
      <c r="T85" s="147">
        <v>0</v>
      </c>
      <c r="U85" s="147">
        <v>0</v>
      </c>
      <c r="V85" s="148">
        <v>0</v>
      </c>
      <c r="W85" s="149">
        <f>SUM(C85:V85)</f>
        <v>0</v>
      </c>
    </row>
    <row r="86" spans="1:24" ht="16.8" customHeight="1" outlineLevel="1" x14ac:dyDescent="0.25">
      <c r="A86" s="116" t="s">
        <v>106</v>
      </c>
      <c r="B86" s="146">
        <f ca="1">$C86+NPV(diszkont_ráta,$D86:OFFSET($D86,0,0,1,$B$4-1))</f>
        <v>0</v>
      </c>
      <c r="C86" s="147">
        <f>IF($A84="",0,IF(C84&gt;$B$4,0,('2) LCC_Eredmények_összegzés'!$L$11*POWER(1+'3) Ajánlatkérői_adatok'!$E$17,C84))))</f>
        <v>0</v>
      </c>
      <c r="D86" s="147">
        <f>IF($A84="",0,IF(D84&gt;$B$4,0,('2) LCC_Eredmények_összegzés'!$L$11*POWER(1+'3) Ajánlatkérői_adatok'!$E$17,D84))))</f>
        <v>0</v>
      </c>
      <c r="E86" s="147">
        <f>IF($A84="",0,IF(E84&gt;$B$4,0,('2) LCC_Eredmények_összegzés'!$L$11*POWER(1+'3) Ajánlatkérői_adatok'!$E$17,E84))))</f>
        <v>0</v>
      </c>
      <c r="F86" s="147">
        <f>IF($A84="",0,IF(F84&gt;$B$4,0,('2) LCC_Eredmények_összegzés'!$L$11*POWER(1+'3) Ajánlatkérői_adatok'!$E$17,F84))))</f>
        <v>0</v>
      </c>
      <c r="G86" s="147">
        <f>IF($A84="",0,IF(G84&gt;$B$4,0,('2) LCC_Eredmények_összegzés'!$L$11*POWER(1+'3) Ajánlatkérői_adatok'!$E$17,G84))))</f>
        <v>0</v>
      </c>
      <c r="H86" s="147">
        <f>IF($A84="",0,IF(H84&gt;$B$4,0,('2) LCC_Eredmények_összegzés'!$L$11*POWER(1+'3) Ajánlatkérői_adatok'!$E$17,H84))))</f>
        <v>0</v>
      </c>
      <c r="I86" s="147">
        <f>IF($A84="",0,IF(I84&gt;$B$4,0,('2) LCC_Eredmények_összegzés'!$L$11*POWER(1+'3) Ajánlatkérői_adatok'!$E$17,I84))))</f>
        <v>0</v>
      </c>
      <c r="J86" s="147">
        <f>IF($A84="",0,IF(J84&gt;$B$4,0,('2) LCC_Eredmények_összegzés'!$L$11*POWER(1+'3) Ajánlatkérői_adatok'!$E$17,J84))))</f>
        <v>0</v>
      </c>
      <c r="K86" s="147">
        <f>IF($A84="",0,IF(K84&gt;$B$4,0,('2) LCC_Eredmények_összegzés'!$L$11*POWER(1+'3) Ajánlatkérői_adatok'!$E$17,K84))))</f>
        <v>0</v>
      </c>
      <c r="L86" s="147">
        <f>IF($A84="",0,IF(L84&gt;$B$4,0,('2) LCC_Eredmények_összegzés'!$L$11*POWER(1+'3) Ajánlatkérői_adatok'!$E$17,L84))))</f>
        <v>0</v>
      </c>
      <c r="M86" s="147">
        <f>IF($A84="",0,IF(M84&gt;$B$4,0,('2) LCC_Eredmények_összegzés'!$L$11*POWER(1+'3) Ajánlatkérői_adatok'!$E$17,M84))))</f>
        <v>0</v>
      </c>
      <c r="N86" s="147">
        <f>IF($A84="",0,IF(N84&gt;$B$4,0,('2) LCC_Eredmények_összegzés'!$L$11*POWER(1+'3) Ajánlatkérői_adatok'!$E$17,N84))))</f>
        <v>0</v>
      </c>
      <c r="O86" s="147">
        <f>IF($A84="",0,IF(O84&gt;$B$4,0,('2) LCC_Eredmények_összegzés'!$L$11*POWER(1+'3) Ajánlatkérői_adatok'!$E$17,O84))))</f>
        <v>0</v>
      </c>
      <c r="P86" s="147">
        <f>IF($A84="",0,IF(P84&gt;$B$4,0,('2) LCC_Eredmények_összegzés'!$L$11*POWER(1+'3) Ajánlatkérői_adatok'!$E$17,P84))))</f>
        <v>0</v>
      </c>
      <c r="Q86" s="147">
        <f>IF($A84="",0,IF(Q84&gt;$B$4,0,('2) LCC_Eredmények_összegzés'!$L$11*POWER(1+'3) Ajánlatkérői_adatok'!$E$17,Q84))))</f>
        <v>0</v>
      </c>
      <c r="R86" s="147">
        <f>IF($A84="",0,IF(R84&gt;$B$4,0,('2) LCC_Eredmények_összegzés'!$L$11*POWER(1+'3) Ajánlatkérői_adatok'!$E$17,R84))))</f>
        <v>0</v>
      </c>
      <c r="S86" s="147">
        <f>IF($A84="",0,IF(S84&gt;$B$4,0,('2) LCC_Eredmények_összegzés'!$L$11*POWER(1+'3) Ajánlatkérői_adatok'!$E$17,S84))))</f>
        <v>0</v>
      </c>
      <c r="T86" s="147">
        <f>IF($A84="",0,IF(T84&gt;$B$4,0,('2) LCC_Eredmények_összegzés'!$L$11*POWER(1+'3) Ajánlatkérői_adatok'!$E$17,T84))))</f>
        <v>0</v>
      </c>
      <c r="U86" s="147">
        <f>IF($A84="",0,IF(U84&gt;$B$4,0,('2) LCC_Eredmények_összegzés'!$L$11*POWER(1+'3) Ajánlatkérői_adatok'!$E$17,U84))))</f>
        <v>0</v>
      </c>
      <c r="V86" s="147">
        <f>IF($A84="",0,IF(V84&gt;$B$4,0,('2) LCC_Eredmények_összegzés'!$L$11*POWER(1+'3) Ajánlatkérői_adatok'!$E$17,V84))))</f>
        <v>0</v>
      </c>
      <c r="W86" s="149">
        <f t="shared" ref="W86:W91" si="21">SUM(C86:V86)</f>
        <v>0</v>
      </c>
    </row>
    <row r="87" spans="1:24" ht="16.8" customHeight="1" outlineLevel="1" x14ac:dyDescent="0.25">
      <c r="A87" s="116" t="s">
        <v>91</v>
      </c>
      <c r="B87" s="146">
        <f ca="1">$C87+NPV(diszkont_ráta,$D87:OFFSET($D87,0,0,1,$B$4-1))</f>
        <v>0</v>
      </c>
      <c r="C87" s="147">
        <f>IF(C84&gt;$B$4,0,CHOOSE(VLOOKUP('3) Ajánlatkérői_adatok'!$L$39,'6) Referencia adatok'!$G$14:$H$17,2,FALSE),0,0,'3) Ajánlatkérői_adatok'!$L$40,'4) Ajánlattevői_adatok'!$L$54))</f>
        <v>0</v>
      </c>
      <c r="D87" s="147">
        <f>IF(D84&gt;$B$4,0,CHOOSE(VLOOKUP('3) Ajánlatkérői_adatok'!$L$39,'6) Referencia adatok'!$G$14:$H$17,2,FALSE),0,0,'3) Ajánlatkérői_adatok'!$L$40,'4) Ajánlattevői_adatok'!$L$54))</f>
        <v>0</v>
      </c>
      <c r="E87" s="147">
        <f>IF(E84&gt;$B$4,0,CHOOSE(VLOOKUP('3) Ajánlatkérői_adatok'!$L$39,'6) Referencia adatok'!$G$14:$H$17,2,FALSE),0,0,'3) Ajánlatkérői_adatok'!$L$40,'4) Ajánlattevői_adatok'!$L$54))</f>
        <v>0</v>
      </c>
      <c r="F87" s="147">
        <f>IF(F84&gt;$B$4,0,CHOOSE(VLOOKUP('3) Ajánlatkérői_adatok'!$L$39,'6) Referencia adatok'!$G$14:$H$17,2,FALSE),0,0,'3) Ajánlatkérői_adatok'!$L$40,'4) Ajánlattevői_adatok'!$L$54))</f>
        <v>0</v>
      </c>
      <c r="G87" s="147">
        <f>IF(G84&gt;$B$4,0,CHOOSE(VLOOKUP('3) Ajánlatkérői_adatok'!$L$39,'6) Referencia adatok'!$G$14:$H$17,2,FALSE),0,0,'3) Ajánlatkérői_adatok'!$L$40,'4) Ajánlattevői_adatok'!$L$54))</f>
        <v>0</v>
      </c>
      <c r="H87" s="147">
        <f>IF(H84&gt;$B$4,0,CHOOSE(VLOOKUP('3) Ajánlatkérői_adatok'!$L$39,'6) Referencia adatok'!$G$14:$H$17,2,FALSE),0,0,'3) Ajánlatkérői_adatok'!$L$40,'4) Ajánlattevői_adatok'!$L$54))</f>
        <v>0</v>
      </c>
      <c r="I87" s="147">
        <f>IF(I84&gt;$B$4,0,CHOOSE(VLOOKUP('3) Ajánlatkérői_adatok'!$L$39,'6) Referencia adatok'!$G$14:$H$17,2,FALSE),0,0,'3) Ajánlatkérői_adatok'!$L$40,'4) Ajánlattevői_adatok'!$L$54))</f>
        <v>0</v>
      </c>
      <c r="J87" s="147">
        <f>IF(J84&gt;$B$4,0,CHOOSE(VLOOKUP('3) Ajánlatkérői_adatok'!$L$39,'6) Referencia adatok'!$G$14:$H$17,2,FALSE),0,0,'3) Ajánlatkérői_adatok'!$L$40,'4) Ajánlattevői_adatok'!$L$54))</f>
        <v>0</v>
      </c>
      <c r="K87" s="147">
        <f>IF(K84&gt;$B$4,0,CHOOSE(VLOOKUP('3) Ajánlatkérői_adatok'!$L$39,'6) Referencia adatok'!$G$14:$H$17,2,FALSE),0,0,'3) Ajánlatkérői_adatok'!$L$40,'4) Ajánlattevői_adatok'!$L$54))</f>
        <v>0</v>
      </c>
      <c r="L87" s="147">
        <f>IF(L84&gt;$B$4,0,CHOOSE(VLOOKUP('3) Ajánlatkérői_adatok'!$L$39,'6) Referencia adatok'!$G$14:$H$17,2,FALSE),0,0,'3) Ajánlatkérői_adatok'!$L$40,'4) Ajánlattevői_adatok'!$L$54))</f>
        <v>0</v>
      </c>
      <c r="M87" s="147">
        <f>IF(M84&gt;$B$4,0,CHOOSE(VLOOKUP('3) Ajánlatkérői_adatok'!$L$39,'6) Referencia adatok'!$G$14:$H$17,2,FALSE),0,0,'3) Ajánlatkérői_adatok'!$L$40,'4) Ajánlattevői_adatok'!$L$54))</f>
        <v>0</v>
      </c>
      <c r="N87" s="147">
        <f>IF(N84&gt;$B$4,0,CHOOSE(VLOOKUP('3) Ajánlatkérői_adatok'!$L$39,'6) Referencia adatok'!$G$14:$H$17,2,FALSE),0,0,'3) Ajánlatkérői_adatok'!$L$40,'4) Ajánlattevői_adatok'!$L$54))</f>
        <v>0</v>
      </c>
      <c r="O87" s="147">
        <f>IF(O84&gt;$B$4,0,CHOOSE(VLOOKUP('3) Ajánlatkérői_adatok'!$L$39,'6) Referencia adatok'!$G$14:$H$17,2,FALSE),0,0,'3) Ajánlatkérői_adatok'!$L$40,'4) Ajánlattevői_adatok'!$L$54))</f>
        <v>0</v>
      </c>
      <c r="P87" s="147">
        <f>IF(P84&gt;$B$4,0,CHOOSE(VLOOKUP('3) Ajánlatkérői_adatok'!$L$39,'6) Referencia adatok'!$G$14:$H$17,2,FALSE),0,0,'3) Ajánlatkérői_adatok'!$L$40,'4) Ajánlattevői_adatok'!$L$54))</f>
        <v>0</v>
      </c>
      <c r="Q87" s="147">
        <f>IF(Q84&gt;$B$4,0,CHOOSE(VLOOKUP('3) Ajánlatkérői_adatok'!$L$39,'6) Referencia adatok'!$G$14:$H$17,2,FALSE),0,0,'3) Ajánlatkérői_adatok'!$L$40,'4) Ajánlattevői_adatok'!$L$54))</f>
        <v>0</v>
      </c>
      <c r="R87" s="147">
        <f>IF(R84&gt;$B$4,0,CHOOSE(VLOOKUP('3) Ajánlatkérői_adatok'!$L$39,'6) Referencia adatok'!$G$14:$H$17,2,FALSE),0,0,'3) Ajánlatkérői_adatok'!$L$40,'4) Ajánlattevői_adatok'!$L$54))</f>
        <v>0</v>
      </c>
      <c r="S87" s="147">
        <f>IF(S84&gt;$B$4,0,CHOOSE(VLOOKUP('3) Ajánlatkérői_adatok'!$L$39,'6) Referencia adatok'!$G$14:$H$17,2,FALSE),0,0,'3) Ajánlatkérői_adatok'!$L$40,'4) Ajánlattevői_adatok'!$L$54))</f>
        <v>0</v>
      </c>
      <c r="T87" s="147">
        <f>IF(T84&gt;$B$4,0,CHOOSE(VLOOKUP('3) Ajánlatkérői_adatok'!$L$39,'6) Referencia adatok'!$G$14:$H$17,2,FALSE),0,0,'3) Ajánlatkérői_adatok'!$L$40,'4) Ajánlattevői_adatok'!$L$54))</f>
        <v>0</v>
      </c>
      <c r="U87" s="147">
        <f>IF(U84&gt;$B$4,0,CHOOSE(VLOOKUP('3) Ajánlatkérői_adatok'!$L$39,'6) Referencia adatok'!$G$14:$H$17,2,FALSE),0,0,'3) Ajánlatkérői_adatok'!$L$40,'4) Ajánlattevői_adatok'!$L$54))</f>
        <v>0</v>
      </c>
      <c r="V87" s="147">
        <f>IF(V84&gt;$B$4,0,CHOOSE(VLOOKUP('3) Ajánlatkérői_adatok'!$L$39,'6) Referencia adatok'!$G$14:$H$17,2,FALSE),0,0,'3) Ajánlatkérői_adatok'!$L$40,'4) Ajánlattevői_adatok'!$L$54))</f>
        <v>0</v>
      </c>
      <c r="W87" s="149">
        <f t="shared" si="21"/>
        <v>0</v>
      </c>
    </row>
    <row r="88" spans="1:24" ht="16.8" customHeight="1" outlineLevel="1" x14ac:dyDescent="0.25">
      <c r="A88" s="116" t="s">
        <v>107</v>
      </c>
      <c r="B88" s="146">
        <f ca="1">$C88+NPV(diszkont_ráta,$D88:OFFSET($D88,0,0,1,$B$4-1))</f>
        <v>0</v>
      </c>
      <c r="C88" s="147">
        <f>IFERROR(IF(C18&gt;=$B$4,0,IF(C18&gt;'3) Ajánlatkérői_adatok'!$L$22*'3) Ajánlatkérői_adatok'!$L$27,0,IFERROR(IF(MOD(C$7,'4) Ajánlattevői_adatok'!$L$24)=0,'4) Ajánlattevői_adatok'!$L$28,0),0))+IF(C18&gt;'3) Ajánlatkérői_adatok'!$L$31*'3) Ajánlatkérői_adatok'!$L$32,0,IFERROR(IF(MOD(C$7,'4) Ajánlattevői_adatok'!$L$34)=0,'4) Ajánlattevői_adatok'!$L$39,0),0))+IF(C18&gt;'3) Ajánlatkérői_adatok'!$L$36*'3) Ajánlatkérői_adatok'!$L$37,0,IFERROR(IF(MOD(C$7,'4) Ajánlattevői_adatok'!$L$45)=0,'4) Ajánlattevői_adatok'!$L$50,0),0))),0)</f>
        <v>0</v>
      </c>
      <c r="D88" s="147">
        <f>IFERROR(IF(D18&gt;=$B$4,0,IF(D18&gt;'3) Ajánlatkérői_adatok'!$L$22*'3) Ajánlatkérői_adatok'!$L$27,0,IFERROR(IF(MOD(D$7,'4) Ajánlattevői_adatok'!$L$24)=0,'4) Ajánlattevői_adatok'!$L$28,0),0))+IF(D18&gt;'3) Ajánlatkérői_adatok'!$L$31*'3) Ajánlatkérői_adatok'!$L$32,0,IFERROR(IF(MOD(D$7,'4) Ajánlattevői_adatok'!$L$34)=0,'4) Ajánlattevői_adatok'!$L$39,0),0))+IF(D18&gt;'3) Ajánlatkérői_adatok'!$L$36*'3) Ajánlatkérői_adatok'!$L$37,0,IFERROR(IF(MOD(D$7,'4) Ajánlattevői_adatok'!$L$45)=0,'4) Ajánlattevői_adatok'!$L$50,0),0))),0)</f>
        <v>0</v>
      </c>
      <c r="E88" s="147">
        <f>IFERROR(IF(E18&gt;=$B$4,0,IF(E18&gt;'3) Ajánlatkérői_adatok'!$L$22*'3) Ajánlatkérői_adatok'!$L$27,0,IFERROR(IF(MOD(E$7,'4) Ajánlattevői_adatok'!$L$24)=0,'4) Ajánlattevői_adatok'!$L$28,0),0))+IF(E18&gt;'3) Ajánlatkérői_adatok'!$L$31*'3) Ajánlatkérői_adatok'!$L$32,0,IFERROR(IF(MOD(E$7,'4) Ajánlattevői_adatok'!$L$34)=0,'4) Ajánlattevői_adatok'!$L$39,0),0))+IF(E18&gt;'3) Ajánlatkérői_adatok'!$L$36*'3) Ajánlatkérői_adatok'!$L$37,0,IFERROR(IF(MOD(E$7,'4) Ajánlattevői_adatok'!$L$45)=0,'4) Ajánlattevői_adatok'!$L$50,0),0))),0)</f>
        <v>0</v>
      </c>
      <c r="F88" s="147">
        <f>IFERROR(IF(F18&gt;=$B$4,0,IF(F18&gt;'3) Ajánlatkérői_adatok'!$L$22*'3) Ajánlatkérői_adatok'!$L$27,0,IFERROR(IF(MOD(F$7,'4) Ajánlattevői_adatok'!$L$24)=0,'4) Ajánlattevői_adatok'!$L$28,0),0))+IF(F18&gt;'3) Ajánlatkérői_adatok'!$L$31*'3) Ajánlatkérői_adatok'!$L$32,0,IFERROR(IF(MOD(F$7,'4) Ajánlattevői_adatok'!$L$34)=0,'4) Ajánlattevői_adatok'!$L$39,0),0))+IF(F18&gt;'3) Ajánlatkérői_adatok'!$L$36*'3) Ajánlatkérői_adatok'!$L$37,0,IFERROR(IF(MOD(F$7,'4) Ajánlattevői_adatok'!$L$45)=0,'4) Ajánlattevői_adatok'!$L$50,0),0))),0)</f>
        <v>0</v>
      </c>
      <c r="G88" s="147">
        <f>IFERROR(IF(G18&gt;=$B$4,0,IF(G18&gt;'3) Ajánlatkérői_adatok'!$L$22*'3) Ajánlatkérői_adatok'!$L$27,0,IFERROR(IF(MOD(G$7,'4) Ajánlattevői_adatok'!$L$24)=0,'4) Ajánlattevői_adatok'!$L$28,0),0))+IF(G18&gt;'3) Ajánlatkérői_adatok'!$L$31*'3) Ajánlatkérői_adatok'!$L$32,0,IFERROR(IF(MOD(G$7,'4) Ajánlattevői_adatok'!$L$34)=0,'4) Ajánlattevői_adatok'!$L$39,0),0))+IF(G18&gt;'3) Ajánlatkérői_adatok'!$L$36*'3) Ajánlatkérői_adatok'!$L$37,0,IFERROR(IF(MOD(G$7,'4) Ajánlattevői_adatok'!$L$45)=0,'4) Ajánlattevői_adatok'!$L$50,0),0))),0)</f>
        <v>0</v>
      </c>
      <c r="H88" s="147">
        <f>IFERROR(IF(H18&gt;=$B$4,0,IF(H18&gt;'3) Ajánlatkérői_adatok'!$L$22*'3) Ajánlatkérői_adatok'!$L$27,0,IFERROR(IF(MOD(H$7,'4) Ajánlattevői_adatok'!$L$24)=0,'4) Ajánlattevői_adatok'!$L$28,0),0))+IF(H18&gt;'3) Ajánlatkérői_adatok'!$L$31*'3) Ajánlatkérői_adatok'!$L$32,0,IFERROR(IF(MOD(H$7,'4) Ajánlattevői_adatok'!$L$34)=0,'4) Ajánlattevői_adatok'!$L$39,0),0))+IF(H18&gt;'3) Ajánlatkérői_adatok'!$L$36*'3) Ajánlatkérői_adatok'!$L$37,0,IFERROR(IF(MOD(H$7,'4) Ajánlattevői_adatok'!$L$45)=0,'4) Ajánlattevői_adatok'!$L$50,0),0))),0)</f>
        <v>0</v>
      </c>
      <c r="I88" s="147">
        <f>IFERROR(IF(I18&gt;=$B$4,0,IF(I18&gt;'3) Ajánlatkérői_adatok'!$L$22*'3) Ajánlatkérői_adatok'!$L$27,0,IFERROR(IF(MOD(I$7,'4) Ajánlattevői_adatok'!$L$24)=0,'4) Ajánlattevői_adatok'!$L$28,0),0))+IF(I18&gt;'3) Ajánlatkérői_adatok'!$L$31*'3) Ajánlatkérői_adatok'!$L$32,0,IFERROR(IF(MOD(I$7,'4) Ajánlattevői_adatok'!$L$34)=0,'4) Ajánlattevői_adatok'!$L$39,0),0))+IF(I18&gt;'3) Ajánlatkérői_adatok'!$L$36*'3) Ajánlatkérői_adatok'!$L$37,0,IFERROR(IF(MOD(I$7,'4) Ajánlattevői_adatok'!$L$45)=0,'4) Ajánlattevői_adatok'!$L$50,0),0))),0)</f>
        <v>0</v>
      </c>
      <c r="J88" s="147">
        <f>IFERROR(IF(J18&gt;=$B$4,0,IF(J18&gt;'3) Ajánlatkérői_adatok'!$L$22*'3) Ajánlatkérői_adatok'!$L$27,0,IFERROR(IF(MOD(J$7,'4) Ajánlattevői_adatok'!$L$24)=0,'4) Ajánlattevői_adatok'!$L$28,0),0))+IF(J18&gt;'3) Ajánlatkérői_adatok'!$L$31*'3) Ajánlatkérői_adatok'!$L$32,0,IFERROR(IF(MOD(J$7,'4) Ajánlattevői_adatok'!$L$34)=0,'4) Ajánlattevői_adatok'!$L$39,0),0))+IF(J18&gt;'3) Ajánlatkérői_adatok'!$L$36*'3) Ajánlatkérői_adatok'!$L$37,0,IFERROR(IF(MOD(J$7,'4) Ajánlattevői_adatok'!$L$45)=0,'4) Ajánlattevői_adatok'!$L$50,0),0))),0)</f>
        <v>0</v>
      </c>
      <c r="K88" s="147">
        <f>IFERROR(IF(K18&gt;=$B$4,0,IF(K18&gt;'3) Ajánlatkérői_adatok'!$L$22*'3) Ajánlatkérői_adatok'!$L$27,0,IFERROR(IF(MOD(K$7,'4) Ajánlattevői_adatok'!$L$24)=0,'4) Ajánlattevői_adatok'!$L$28,0),0))+IF(K18&gt;'3) Ajánlatkérői_adatok'!$L$31*'3) Ajánlatkérői_adatok'!$L$32,0,IFERROR(IF(MOD(K$7,'4) Ajánlattevői_adatok'!$L$34)=0,'4) Ajánlattevői_adatok'!$L$39,0),0))+IF(K18&gt;'3) Ajánlatkérői_adatok'!$L$36*'3) Ajánlatkérői_adatok'!$L$37,0,IFERROR(IF(MOD(K$7,'4) Ajánlattevői_adatok'!$L$45)=0,'4) Ajánlattevői_adatok'!$L$50,0),0))),0)</f>
        <v>0</v>
      </c>
      <c r="L88" s="147">
        <f>IFERROR(IF(L18&gt;=$B$4,0,IF(L18&gt;'3) Ajánlatkérői_adatok'!$L$22*'3) Ajánlatkérői_adatok'!$L$27,0,IFERROR(IF(MOD(L$7,'4) Ajánlattevői_adatok'!$L$24)=0,'4) Ajánlattevői_adatok'!$L$28,0),0))+IF(L18&gt;'3) Ajánlatkérői_adatok'!$L$31*'3) Ajánlatkérői_adatok'!$L$32,0,IFERROR(IF(MOD(L$7,'4) Ajánlattevői_adatok'!$L$34)=0,'4) Ajánlattevői_adatok'!$L$39,0),0))+IF(L18&gt;'3) Ajánlatkérői_adatok'!$L$36*'3) Ajánlatkérői_adatok'!$L$37,0,IFERROR(IF(MOD(L$7,'4) Ajánlattevői_adatok'!$L$45)=0,'4) Ajánlattevői_adatok'!$L$50,0),0))),0)</f>
        <v>0</v>
      </c>
      <c r="M88" s="147">
        <f>IFERROR(IF(M18&gt;=$B$4,0,IF(M18&gt;'3) Ajánlatkérői_adatok'!$L$22*'3) Ajánlatkérői_adatok'!$L$27,0,IFERROR(IF(MOD(M$7,'4) Ajánlattevői_adatok'!$L$24)=0,'4) Ajánlattevői_adatok'!$L$28,0),0))+IF(M18&gt;'3) Ajánlatkérői_adatok'!$L$31*'3) Ajánlatkérői_adatok'!$L$32,0,IFERROR(IF(MOD(M$7,'4) Ajánlattevői_adatok'!$L$34)=0,'4) Ajánlattevői_adatok'!$L$39,0),0))+IF(M18&gt;'3) Ajánlatkérői_adatok'!$L$36*'3) Ajánlatkérői_adatok'!$L$37,0,IFERROR(IF(MOD(M$7,'4) Ajánlattevői_adatok'!$L$45)=0,'4) Ajánlattevői_adatok'!$L$50,0),0))),0)</f>
        <v>0</v>
      </c>
      <c r="N88" s="147">
        <f>IFERROR(IF(N18&gt;=$B$4,0,IF(N18&gt;'3) Ajánlatkérői_adatok'!$L$22*'3) Ajánlatkérői_adatok'!$L$27,0,IFERROR(IF(MOD(N$7,'4) Ajánlattevői_adatok'!$L$24)=0,'4) Ajánlattevői_adatok'!$L$28,0),0))+IF(N18&gt;'3) Ajánlatkérői_adatok'!$L$31*'3) Ajánlatkérői_adatok'!$L$32,0,IFERROR(IF(MOD(N$7,'4) Ajánlattevői_adatok'!$L$34)=0,'4) Ajánlattevői_adatok'!$L$39,0),0))+IF(N18&gt;'3) Ajánlatkérői_adatok'!$L$36*'3) Ajánlatkérői_adatok'!$L$37,0,IFERROR(IF(MOD(N$7,'4) Ajánlattevői_adatok'!$L$45)=0,'4) Ajánlattevői_adatok'!$L$50,0),0))),0)</f>
        <v>0</v>
      </c>
      <c r="O88" s="147">
        <f>IFERROR(IF(O18&gt;=$B$4,0,IF(O18&gt;'3) Ajánlatkérői_adatok'!$L$22*'3) Ajánlatkérői_adatok'!$L$27,0,IFERROR(IF(MOD(O$7,'4) Ajánlattevői_adatok'!$L$24)=0,'4) Ajánlattevői_adatok'!$L$28,0),0))+IF(O18&gt;'3) Ajánlatkérői_adatok'!$L$31*'3) Ajánlatkérői_adatok'!$L$32,0,IFERROR(IF(MOD(O$7,'4) Ajánlattevői_adatok'!$L$34)=0,'4) Ajánlattevői_adatok'!$L$39,0),0))+IF(O18&gt;'3) Ajánlatkérői_adatok'!$L$36*'3) Ajánlatkérői_adatok'!$L$37,0,IFERROR(IF(MOD(O$7,'4) Ajánlattevői_adatok'!$L$45)=0,'4) Ajánlattevői_adatok'!$L$50,0),0))),0)</f>
        <v>0</v>
      </c>
      <c r="P88" s="147">
        <f>IFERROR(IF(P18&gt;=$B$4,0,IF(P18&gt;'3) Ajánlatkérői_adatok'!$L$22*'3) Ajánlatkérői_adatok'!$L$27,0,IFERROR(IF(MOD(P$7,'4) Ajánlattevői_adatok'!$L$24)=0,'4) Ajánlattevői_adatok'!$L$28,0),0))+IF(P18&gt;'3) Ajánlatkérői_adatok'!$L$31*'3) Ajánlatkérői_adatok'!$L$32,0,IFERROR(IF(MOD(P$7,'4) Ajánlattevői_adatok'!$L$34)=0,'4) Ajánlattevői_adatok'!$L$39,0),0))+IF(P18&gt;'3) Ajánlatkérői_adatok'!$L$36*'3) Ajánlatkérői_adatok'!$L$37,0,IFERROR(IF(MOD(P$7,'4) Ajánlattevői_adatok'!$L$45)=0,'4) Ajánlattevői_adatok'!$L$50,0),0))),0)</f>
        <v>0</v>
      </c>
      <c r="Q88" s="147">
        <f>IFERROR(IF(Q18&gt;=$B$4,0,IF(Q18&gt;'3) Ajánlatkérői_adatok'!$L$22*'3) Ajánlatkérői_adatok'!$L$27,0,IFERROR(IF(MOD(Q$7,'4) Ajánlattevői_adatok'!$L$24)=0,'4) Ajánlattevői_adatok'!$L$28,0),0))+IF(Q18&gt;'3) Ajánlatkérői_adatok'!$L$31*'3) Ajánlatkérői_adatok'!$L$32,0,IFERROR(IF(MOD(Q$7,'4) Ajánlattevői_adatok'!$L$34)=0,'4) Ajánlattevői_adatok'!$L$39,0),0))+IF(Q18&gt;'3) Ajánlatkérői_adatok'!$L$36*'3) Ajánlatkérői_adatok'!$L$37,0,IFERROR(IF(MOD(Q$7,'4) Ajánlattevői_adatok'!$L$45)=0,'4) Ajánlattevői_adatok'!$L$50,0),0))),0)</f>
        <v>0</v>
      </c>
      <c r="R88" s="147">
        <f>IFERROR(IF(R18&gt;=$B$4,0,IF(R18&gt;'3) Ajánlatkérői_adatok'!$L$22*'3) Ajánlatkérői_adatok'!$L$27,0,IFERROR(IF(MOD(R$7,'4) Ajánlattevői_adatok'!$L$24)=0,'4) Ajánlattevői_adatok'!$L$28,0),0))+IF(R18&gt;'3) Ajánlatkérői_adatok'!$L$31*'3) Ajánlatkérői_adatok'!$L$32,0,IFERROR(IF(MOD(R$7,'4) Ajánlattevői_adatok'!$L$34)=0,'4) Ajánlattevői_adatok'!$L$39,0),0))+IF(R18&gt;'3) Ajánlatkérői_adatok'!$L$36*'3) Ajánlatkérői_adatok'!$L$37,0,IFERROR(IF(MOD(R$7,'4) Ajánlattevői_adatok'!$L$45)=0,'4) Ajánlattevői_adatok'!$L$50,0),0))),0)</f>
        <v>0</v>
      </c>
      <c r="S88" s="147">
        <f>IFERROR(IF(S18&gt;=$B$4,0,IF(S18&gt;'3) Ajánlatkérői_adatok'!$L$22*'3) Ajánlatkérői_adatok'!$L$27,0,IFERROR(IF(MOD(S$7,'4) Ajánlattevői_adatok'!$L$24)=0,'4) Ajánlattevői_adatok'!$L$28,0),0))+IF(S18&gt;'3) Ajánlatkérői_adatok'!$L$31*'3) Ajánlatkérői_adatok'!$L$32,0,IFERROR(IF(MOD(S$7,'4) Ajánlattevői_adatok'!$L$34)=0,'4) Ajánlattevői_adatok'!$L$39,0),0))+IF(S18&gt;'3) Ajánlatkérői_adatok'!$L$36*'3) Ajánlatkérői_adatok'!$L$37,0,IFERROR(IF(MOD(S$7,'4) Ajánlattevői_adatok'!$L$45)=0,'4) Ajánlattevői_adatok'!$L$50,0),0))),0)</f>
        <v>0</v>
      </c>
      <c r="T88" s="147">
        <f>IFERROR(IF(T18&gt;=$B$4,0,IF(T18&gt;'3) Ajánlatkérői_adatok'!$L$22*'3) Ajánlatkérői_adatok'!$L$27,0,IFERROR(IF(MOD(T$7,'4) Ajánlattevői_adatok'!$L$24)=0,'4) Ajánlattevői_adatok'!$L$28,0),0))+IF(T18&gt;'3) Ajánlatkérői_adatok'!$L$31*'3) Ajánlatkérői_adatok'!$L$32,0,IFERROR(IF(MOD(T$7,'4) Ajánlattevői_adatok'!$L$34)=0,'4) Ajánlattevői_adatok'!$L$39,0),0))+IF(T18&gt;'3) Ajánlatkérői_adatok'!$L$36*'3) Ajánlatkérői_adatok'!$L$37,0,IFERROR(IF(MOD(T$7,'4) Ajánlattevői_adatok'!$L$45)=0,'4) Ajánlattevői_adatok'!$L$50,0),0))),0)</f>
        <v>0</v>
      </c>
      <c r="U88" s="147">
        <f>IFERROR(IF(U18&gt;=$B$4,0,IF(U18&gt;'3) Ajánlatkérői_adatok'!$L$22*'3) Ajánlatkérői_adatok'!$L$27,0,IFERROR(IF(MOD(U$7,'4) Ajánlattevői_adatok'!$L$24)=0,'4) Ajánlattevői_adatok'!$L$28,0),0))+IF(U18&gt;'3) Ajánlatkérői_adatok'!$L$31*'3) Ajánlatkérői_adatok'!$L$32,0,IFERROR(IF(MOD(U$7,'4) Ajánlattevői_adatok'!$L$34)=0,'4) Ajánlattevői_adatok'!$L$39,0),0))+IF(U18&gt;'3) Ajánlatkérői_adatok'!$L$36*'3) Ajánlatkérői_adatok'!$L$37,0,IFERROR(IF(MOD(U$7,'4) Ajánlattevői_adatok'!$L$45)=0,'4) Ajánlattevői_adatok'!$L$50,0),0))),0)</f>
        <v>0</v>
      </c>
      <c r="V88" s="147">
        <f>IFERROR(IF(V18&gt;=$B$4,0,IF(V18&gt;'3) Ajánlatkérői_adatok'!$L$22*'3) Ajánlatkérői_adatok'!$L$27,0,IFERROR(IF(MOD(V$7,'4) Ajánlattevői_adatok'!$L$24)=0,'4) Ajánlattevői_adatok'!$L$28,0),0))+IF(V18&gt;'3) Ajánlatkérői_adatok'!$L$31*'3) Ajánlatkérői_adatok'!$L$32,0,IFERROR(IF(MOD(V$7,'4) Ajánlattevői_adatok'!$L$34)=0,'4) Ajánlattevői_adatok'!$L$39,0),0))+IF(V18&gt;'3) Ajánlatkérői_adatok'!$L$36*'3) Ajánlatkérői_adatok'!$L$37,0,IFERROR(IF(MOD(V$7,'4) Ajánlattevői_adatok'!$L$45)=0,'4) Ajánlattevői_adatok'!$L$50,0),0))),0)</f>
        <v>0</v>
      </c>
      <c r="W88" s="149">
        <f t="shared" si="21"/>
        <v>0</v>
      </c>
    </row>
    <row r="89" spans="1:24" ht="16.8" customHeight="1" outlineLevel="1" x14ac:dyDescent="0.25">
      <c r="A89" s="116" t="s">
        <v>55</v>
      </c>
      <c r="B89" s="146">
        <f ca="1">$C89+NPV(diszkont_ráta,$D89:OFFSET($D89,0,0,1,$B$4-1))</f>
        <v>0</v>
      </c>
      <c r="C89" s="147">
        <f>SUM('4) Ajánlattevői_adatok'!$L$57:$L$60)</f>
        <v>0</v>
      </c>
      <c r="D89" s="147">
        <f>IFERROR(IF(D84&gt;$B$4,0,'4) Ajánlattevői_adatok'!$L$58+'4) Ajánlattevői_adatok'!$L$60),0)</f>
        <v>0</v>
      </c>
      <c r="E89" s="147">
        <f>IFERROR(IF(E84&gt;$B$4,0,'4) Ajánlattevői_adatok'!$L$58+'4) Ajánlattevői_adatok'!$L$60),0)</f>
        <v>0</v>
      </c>
      <c r="F89" s="147">
        <f>IFERROR(IF(F84&gt;$B$4,0,'4) Ajánlattevői_adatok'!$L$58+'4) Ajánlattevői_adatok'!$L$60),0)</f>
        <v>0</v>
      </c>
      <c r="G89" s="147">
        <f>IFERROR(IF(G84&gt;$B$4,0,'4) Ajánlattevői_adatok'!$L$58+'4) Ajánlattevői_adatok'!$L$60),0)</f>
        <v>0</v>
      </c>
      <c r="H89" s="147">
        <f>IFERROR(IF(H84&gt;$B$4,0,'4) Ajánlattevői_adatok'!$L$58+'4) Ajánlattevői_adatok'!$L$60),0)</f>
        <v>0</v>
      </c>
      <c r="I89" s="147">
        <f>IFERROR(IF(I84&gt;$B$4,0,'4) Ajánlattevői_adatok'!$L$58+'4) Ajánlattevői_adatok'!$L$60),0)</f>
        <v>0</v>
      </c>
      <c r="J89" s="147">
        <f>IFERROR(IF(J84&gt;$B$4,0,'4) Ajánlattevői_adatok'!$L$58+'4) Ajánlattevői_adatok'!$L$60),0)</f>
        <v>0</v>
      </c>
      <c r="K89" s="147">
        <f>IFERROR(IF(K84&gt;$B$4,0,'4) Ajánlattevői_adatok'!$L$58+'4) Ajánlattevői_adatok'!$L$60),0)</f>
        <v>0</v>
      </c>
      <c r="L89" s="147">
        <f>IFERROR(IF(L84&gt;$B$4,0,'4) Ajánlattevői_adatok'!$L$58+'4) Ajánlattevői_adatok'!$L$60),0)</f>
        <v>0</v>
      </c>
      <c r="M89" s="147">
        <f>IFERROR(IF(M84&gt;$B$4,0,'4) Ajánlattevői_adatok'!$L$58+'4) Ajánlattevői_adatok'!$L$60),0)</f>
        <v>0</v>
      </c>
      <c r="N89" s="147">
        <f>IFERROR(IF(N84&gt;$B$4,0,'4) Ajánlattevői_adatok'!$L$58+'4) Ajánlattevői_adatok'!$L$60),0)</f>
        <v>0</v>
      </c>
      <c r="O89" s="147">
        <f>IFERROR(IF(O84&gt;$B$4,0,'4) Ajánlattevői_adatok'!$L$58+'4) Ajánlattevői_adatok'!$L$60),0)</f>
        <v>0</v>
      </c>
      <c r="P89" s="147">
        <f>IFERROR(IF(P84&gt;$B$4,0,'4) Ajánlattevői_adatok'!$L$58+'4) Ajánlattevői_adatok'!$L$60),0)</f>
        <v>0</v>
      </c>
      <c r="Q89" s="147">
        <f>IFERROR(IF(Q84&gt;$B$4,0,'4) Ajánlattevői_adatok'!$L$58+'4) Ajánlattevői_adatok'!$L$60),0)</f>
        <v>0</v>
      </c>
      <c r="R89" s="147">
        <f>IFERROR(IF(R84&gt;$B$4,0,'4) Ajánlattevői_adatok'!$L$58+'4) Ajánlattevői_adatok'!$L$60),0)</f>
        <v>0</v>
      </c>
      <c r="S89" s="147">
        <f>IFERROR(IF(S84&gt;$B$4,0,'4) Ajánlattevői_adatok'!$L$58+'4) Ajánlattevői_adatok'!$L$60),0)</f>
        <v>0</v>
      </c>
      <c r="T89" s="147">
        <f>IFERROR(IF(T84&gt;$B$4,0,'4) Ajánlattevői_adatok'!$L$58+'4) Ajánlattevői_adatok'!$L$60),0)</f>
        <v>0</v>
      </c>
      <c r="U89" s="147">
        <f>IFERROR(IF(U84&gt;$B$4,0,'4) Ajánlattevői_adatok'!$L$58+'4) Ajánlattevői_adatok'!$L$60),0)</f>
        <v>0</v>
      </c>
      <c r="V89" s="147">
        <f>IFERROR(IF(V84&gt;$B$4,0,'4) Ajánlattevői_adatok'!$L$58+'4) Ajánlattevői_adatok'!$L$60),0)</f>
        <v>0</v>
      </c>
      <c r="W89" s="149">
        <f t="shared" si="21"/>
        <v>0</v>
      </c>
    </row>
    <row r="90" spans="1:24" ht="16.8" customHeight="1" outlineLevel="1" x14ac:dyDescent="0.25">
      <c r="A90" s="115" t="s">
        <v>92</v>
      </c>
      <c r="B90" s="146">
        <f ca="1">$C90+NPV(diszkont_ráta,$D90:OFFSET($D90,0,0,1,$B$4-1))</f>
        <v>0</v>
      </c>
      <c r="C90" s="147">
        <f>IFERROR(IF(C84&gt;$B$4,0,CHOOSE(VLOOKUP('3) Ajánlatkérői_adatok'!$L$46,'6) Referencia adatok'!$G$21:$H$24,2,FALSE),0,0,'3) Ajánlatkérői_adatok'!$L$47*'2) LCC_Eredmények_összegzés'!$L$10*'3) Ajánlatkérői_adatok'!$L$49,'3) Ajánlatkérői_adatok'!$L$48*'2) LCC_Eredmények_összegzés'!$L$10*'3) Ajánlatkérői_adatok'!$L$49)),0)</f>
        <v>0</v>
      </c>
      <c r="D90" s="147">
        <f>IF(D84&gt;$B$4,0,$C90)</f>
        <v>0</v>
      </c>
      <c r="E90" s="147">
        <f t="shared" ref="E90:V90" si="22">IF(E84&gt;$B$4,0,$C90)</f>
        <v>0</v>
      </c>
      <c r="F90" s="147">
        <f t="shared" si="22"/>
        <v>0</v>
      </c>
      <c r="G90" s="147">
        <f t="shared" si="22"/>
        <v>0</v>
      </c>
      <c r="H90" s="147">
        <f t="shared" si="22"/>
        <v>0</v>
      </c>
      <c r="I90" s="147">
        <f t="shared" si="22"/>
        <v>0</v>
      </c>
      <c r="J90" s="147">
        <f t="shared" si="22"/>
        <v>0</v>
      </c>
      <c r="K90" s="147">
        <f t="shared" si="22"/>
        <v>0</v>
      </c>
      <c r="L90" s="147">
        <f t="shared" si="22"/>
        <v>0</v>
      </c>
      <c r="M90" s="147">
        <f t="shared" si="22"/>
        <v>0</v>
      </c>
      <c r="N90" s="147">
        <f t="shared" si="22"/>
        <v>0</v>
      </c>
      <c r="O90" s="147">
        <f t="shared" si="22"/>
        <v>0</v>
      </c>
      <c r="P90" s="147">
        <f t="shared" si="22"/>
        <v>0</v>
      </c>
      <c r="Q90" s="147">
        <f t="shared" si="22"/>
        <v>0</v>
      </c>
      <c r="R90" s="147">
        <f t="shared" si="22"/>
        <v>0</v>
      </c>
      <c r="S90" s="147">
        <f t="shared" si="22"/>
        <v>0</v>
      </c>
      <c r="T90" s="147">
        <f t="shared" si="22"/>
        <v>0</v>
      </c>
      <c r="U90" s="147">
        <f t="shared" si="22"/>
        <v>0</v>
      </c>
      <c r="V90" s="147">
        <f t="shared" si="22"/>
        <v>0</v>
      </c>
      <c r="W90" s="150">
        <f t="shared" si="21"/>
        <v>0</v>
      </c>
    </row>
    <row r="91" spans="1:24" s="105" customFormat="1" ht="16.8" customHeight="1" outlineLevel="1" x14ac:dyDescent="0.25">
      <c r="A91" s="117" t="s">
        <v>93</v>
      </c>
      <c r="B91" s="151">
        <f ca="1">$C91+NPV(diszkont_ráta,$D91:OFFSET($D91,0,0,1,$B$4-1))</f>
        <v>0</v>
      </c>
      <c r="C91" s="152">
        <f t="shared" ref="C91:V91" si="23">SUM(C85:C90)</f>
        <v>0</v>
      </c>
      <c r="D91" s="151">
        <f t="shared" si="23"/>
        <v>0</v>
      </c>
      <c r="E91" s="151">
        <f t="shared" si="23"/>
        <v>0</v>
      </c>
      <c r="F91" s="151">
        <f t="shared" si="23"/>
        <v>0</v>
      </c>
      <c r="G91" s="151">
        <f t="shared" si="23"/>
        <v>0</v>
      </c>
      <c r="H91" s="151">
        <f t="shared" si="23"/>
        <v>0</v>
      </c>
      <c r="I91" s="151">
        <f t="shared" si="23"/>
        <v>0</v>
      </c>
      <c r="J91" s="151">
        <f t="shared" si="23"/>
        <v>0</v>
      </c>
      <c r="K91" s="151">
        <f t="shared" si="23"/>
        <v>0</v>
      </c>
      <c r="L91" s="151">
        <f t="shared" si="23"/>
        <v>0</v>
      </c>
      <c r="M91" s="151">
        <f t="shared" si="23"/>
        <v>0</v>
      </c>
      <c r="N91" s="151">
        <f t="shared" si="23"/>
        <v>0</v>
      </c>
      <c r="O91" s="151">
        <f t="shared" si="23"/>
        <v>0</v>
      </c>
      <c r="P91" s="151">
        <f t="shared" si="23"/>
        <v>0</v>
      </c>
      <c r="Q91" s="151">
        <f t="shared" si="23"/>
        <v>0</v>
      </c>
      <c r="R91" s="151">
        <f t="shared" si="23"/>
        <v>0</v>
      </c>
      <c r="S91" s="151">
        <f t="shared" si="23"/>
        <v>0</v>
      </c>
      <c r="T91" s="151">
        <f t="shared" si="23"/>
        <v>0</v>
      </c>
      <c r="U91" s="151">
        <f t="shared" si="23"/>
        <v>0</v>
      </c>
      <c r="V91" s="151">
        <f t="shared" si="23"/>
        <v>0</v>
      </c>
      <c r="W91" s="149">
        <f t="shared" si="21"/>
        <v>0</v>
      </c>
      <c r="X91" s="113"/>
    </row>
    <row r="92" spans="1:24" outlineLevel="1" x14ac:dyDescent="0.25"/>
    <row r="93" spans="1:24" outlineLevel="1" x14ac:dyDescent="0.25"/>
    <row r="95" spans="1:24" s="106" customFormat="1" ht="16.8" customHeight="1" x14ac:dyDescent="0.35">
      <c r="A95" s="153" t="str">
        <f>IF('3) Ajánlatkérői_adatok'!$M$8="","",'3) Ajánlatkérői_adatok'!$M$8)</f>
        <v/>
      </c>
      <c r="B95" s="109" t="s">
        <v>113</v>
      </c>
      <c r="C95" s="110">
        <v>1</v>
      </c>
      <c r="D95" s="110">
        <v>2</v>
      </c>
      <c r="E95" s="110">
        <v>3</v>
      </c>
      <c r="F95" s="110">
        <v>4</v>
      </c>
      <c r="G95" s="110">
        <v>5</v>
      </c>
      <c r="H95" s="110">
        <v>6</v>
      </c>
      <c r="I95" s="110">
        <v>7</v>
      </c>
      <c r="J95" s="110">
        <v>8</v>
      </c>
      <c r="K95" s="110">
        <v>9</v>
      </c>
      <c r="L95" s="110">
        <v>10</v>
      </c>
      <c r="M95" s="110">
        <v>11</v>
      </c>
      <c r="N95" s="110">
        <v>12</v>
      </c>
      <c r="O95" s="110">
        <v>13</v>
      </c>
      <c r="P95" s="110">
        <v>14</v>
      </c>
      <c r="Q95" s="110">
        <v>15</v>
      </c>
      <c r="R95" s="110">
        <v>16</v>
      </c>
      <c r="S95" s="110">
        <v>17</v>
      </c>
      <c r="T95" s="110">
        <v>18</v>
      </c>
      <c r="U95" s="110">
        <v>19</v>
      </c>
      <c r="V95" s="110">
        <v>20</v>
      </c>
      <c r="W95" s="111" t="s">
        <v>90</v>
      </c>
    </row>
    <row r="96" spans="1:24" ht="16.8" customHeight="1" outlineLevel="1" x14ac:dyDescent="0.25">
      <c r="A96" s="116" t="s">
        <v>48</v>
      </c>
      <c r="B96" s="146">
        <f ca="1">$C96+NPV(diszkont_ráta,$D96:OFFSET($D96,0,0,1,$B$4-1))</f>
        <v>0</v>
      </c>
      <c r="C96" s="147">
        <f>IFERROR('4) Ajánlattevői_adatok'!$M$23*'4) Ajánlattevői_adatok'!$M$28+'4) Ajánlattevői_adatok'!$M$33*'4) Ajánlattevői_adatok'!$M$39+'4) Ajánlattevői_adatok'!$M$44*'4) Ajánlattevői_adatok'!$M$50,0)</f>
        <v>0</v>
      </c>
      <c r="D96" s="147">
        <v>0</v>
      </c>
      <c r="E96" s="147">
        <v>0</v>
      </c>
      <c r="F96" s="147">
        <v>0</v>
      </c>
      <c r="G96" s="147">
        <v>0</v>
      </c>
      <c r="H96" s="147">
        <v>0</v>
      </c>
      <c r="I96" s="147">
        <v>0</v>
      </c>
      <c r="J96" s="147">
        <v>0</v>
      </c>
      <c r="K96" s="147">
        <v>0</v>
      </c>
      <c r="L96" s="147">
        <v>0</v>
      </c>
      <c r="M96" s="147">
        <v>0</v>
      </c>
      <c r="N96" s="147">
        <v>0</v>
      </c>
      <c r="O96" s="147">
        <v>0</v>
      </c>
      <c r="P96" s="147">
        <v>0</v>
      </c>
      <c r="Q96" s="147">
        <v>0</v>
      </c>
      <c r="R96" s="147">
        <v>0</v>
      </c>
      <c r="S96" s="147">
        <v>0</v>
      </c>
      <c r="T96" s="147">
        <v>0</v>
      </c>
      <c r="U96" s="147">
        <v>0</v>
      </c>
      <c r="V96" s="148">
        <v>0</v>
      </c>
      <c r="W96" s="149">
        <f>SUM(C96:V96)</f>
        <v>0</v>
      </c>
    </row>
    <row r="97" spans="1:24" ht="16.8" customHeight="1" outlineLevel="1" x14ac:dyDescent="0.25">
      <c r="A97" s="116" t="s">
        <v>106</v>
      </c>
      <c r="B97" s="146">
        <f ca="1">$C97+NPV(diszkont_ráta,$D97:OFFSET($D97,0,0,1,$B$4-1))</f>
        <v>0</v>
      </c>
      <c r="C97" s="147">
        <f>IF($A95="",0,IF(C95&gt;$B$4,0,('2) LCC_Eredmények_összegzés'!$M$11*POWER(1+'3) Ajánlatkérői_adatok'!$E$17,C95))))</f>
        <v>0</v>
      </c>
      <c r="D97" s="147">
        <f>IF($A95="",0,IF(D95&gt;$B$4,0,('2) LCC_Eredmények_összegzés'!$M$11*POWER(1+'3) Ajánlatkérői_adatok'!$E$17,D95))))</f>
        <v>0</v>
      </c>
      <c r="E97" s="147">
        <f>IF($A95="",0,IF(E95&gt;$B$4,0,('2) LCC_Eredmények_összegzés'!$M$11*POWER(1+'3) Ajánlatkérői_adatok'!$E$17,E95))))</f>
        <v>0</v>
      </c>
      <c r="F97" s="147">
        <f>IF($A95="",0,IF(F95&gt;$B$4,0,('2) LCC_Eredmények_összegzés'!$M$11*POWER(1+'3) Ajánlatkérői_adatok'!$E$17,F95))))</f>
        <v>0</v>
      </c>
      <c r="G97" s="147">
        <f>IF($A95="",0,IF(G95&gt;$B$4,0,('2) LCC_Eredmények_összegzés'!$M$11*POWER(1+'3) Ajánlatkérői_adatok'!$E$17,G95))))</f>
        <v>0</v>
      </c>
      <c r="H97" s="147">
        <f>IF($A95="",0,IF(H95&gt;$B$4,0,('2) LCC_Eredmények_összegzés'!$M$11*POWER(1+'3) Ajánlatkérői_adatok'!$E$17,H95))))</f>
        <v>0</v>
      </c>
      <c r="I97" s="147">
        <f>IF($A95="",0,IF(I95&gt;$B$4,0,('2) LCC_Eredmények_összegzés'!$M$11*POWER(1+'3) Ajánlatkérői_adatok'!$E$17,I95))))</f>
        <v>0</v>
      </c>
      <c r="J97" s="147">
        <f>IF($A95="",0,IF(J95&gt;$B$4,0,('2) LCC_Eredmények_összegzés'!$M$11*POWER(1+'3) Ajánlatkérői_adatok'!$E$17,J95))))</f>
        <v>0</v>
      </c>
      <c r="K97" s="147">
        <f>IF($A95="",0,IF(K95&gt;$B$4,0,('2) LCC_Eredmények_összegzés'!$M$11*POWER(1+'3) Ajánlatkérői_adatok'!$E$17,K95))))</f>
        <v>0</v>
      </c>
      <c r="L97" s="147">
        <f>IF($A95="",0,IF(L95&gt;$B$4,0,('2) LCC_Eredmények_összegzés'!$M$11*POWER(1+'3) Ajánlatkérői_adatok'!$E$17,L95))))</f>
        <v>0</v>
      </c>
      <c r="M97" s="147">
        <f>IF($A95="",0,IF(M95&gt;$B$4,0,('2) LCC_Eredmények_összegzés'!$M$11*POWER(1+'3) Ajánlatkérői_adatok'!$E$17,M95))))</f>
        <v>0</v>
      </c>
      <c r="N97" s="147">
        <f>IF($A95="",0,IF(N95&gt;$B$4,0,('2) LCC_Eredmények_összegzés'!$M$11*POWER(1+'3) Ajánlatkérői_adatok'!$E$17,N95))))</f>
        <v>0</v>
      </c>
      <c r="O97" s="147">
        <f>IF($A95="",0,IF(O95&gt;$B$4,0,('2) LCC_Eredmények_összegzés'!$M$11*POWER(1+'3) Ajánlatkérői_adatok'!$E$17,O95))))</f>
        <v>0</v>
      </c>
      <c r="P97" s="147">
        <f>IF($A95="",0,IF(P95&gt;$B$4,0,('2) LCC_Eredmények_összegzés'!$M$11*POWER(1+'3) Ajánlatkérői_adatok'!$E$17,P95))))</f>
        <v>0</v>
      </c>
      <c r="Q97" s="147">
        <f>IF($A95="",0,IF(Q95&gt;$B$4,0,('2) LCC_Eredmények_összegzés'!$M$11*POWER(1+'3) Ajánlatkérői_adatok'!$E$17,Q95))))</f>
        <v>0</v>
      </c>
      <c r="R97" s="147">
        <f>IF($A95="",0,IF(R95&gt;$B$4,0,('2) LCC_Eredmények_összegzés'!$M$11*POWER(1+'3) Ajánlatkérői_adatok'!$E$17,R95))))</f>
        <v>0</v>
      </c>
      <c r="S97" s="147">
        <f>IF($A95="",0,IF(S95&gt;$B$4,0,('2) LCC_Eredmények_összegzés'!$M$11*POWER(1+'3) Ajánlatkérői_adatok'!$E$17,S95))))</f>
        <v>0</v>
      </c>
      <c r="T97" s="147">
        <f>IF($A95="",0,IF(T95&gt;$B$4,0,('2) LCC_Eredmények_összegzés'!$M$11*POWER(1+'3) Ajánlatkérői_adatok'!$E$17,T95))))</f>
        <v>0</v>
      </c>
      <c r="U97" s="147">
        <f>IF($A95="",0,IF(U95&gt;$B$4,0,('2) LCC_Eredmények_összegzés'!$M$11*POWER(1+'3) Ajánlatkérői_adatok'!$E$17,U95))))</f>
        <v>0</v>
      </c>
      <c r="V97" s="147">
        <f>IF($A95="",0,IF(V95&gt;$B$4,0,('2) LCC_Eredmények_összegzés'!$M$11*POWER(1+'3) Ajánlatkérői_adatok'!$E$17,V95))))</f>
        <v>0</v>
      </c>
      <c r="W97" s="149">
        <f t="shared" ref="W97:W102" si="24">SUM(C97:V97)</f>
        <v>0</v>
      </c>
    </row>
    <row r="98" spans="1:24" ht="16.8" customHeight="1" outlineLevel="1" x14ac:dyDescent="0.25">
      <c r="A98" s="116" t="s">
        <v>91</v>
      </c>
      <c r="B98" s="146">
        <f ca="1">$C98+NPV(diszkont_ráta,$D98:OFFSET($D98,0,0,1,$B$4-1))</f>
        <v>0</v>
      </c>
      <c r="C98" s="147">
        <f>IF(C95&gt;$B$4,0,CHOOSE(VLOOKUP('3) Ajánlatkérői_adatok'!$M$39,'6) Referencia adatok'!$G$14:$H$17,2,FALSE),0,0,'3) Ajánlatkérői_adatok'!$M$40,'4) Ajánlattevői_adatok'!$M$54))</f>
        <v>0</v>
      </c>
      <c r="D98" s="147">
        <f>IF(D95&gt;$B$4,0,CHOOSE(VLOOKUP('3) Ajánlatkérői_adatok'!$M$39,'6) Referencia adatok'!$G$14:$H$17,2,FALSE),0,0,'3) Ajánlatkérői_adatok'!$M$40,'4) Ajánlattevői_adatok'!$M$54))</f>
        <v>0</v>
      </c>
      <c r="E98" s="147">
        <f>IF(E95&gt;$B$4,0,CHOOSE(VLOOKUP('3) Ajánlatkérői_adatok'!$M$39,'6) Referencia adatok'!$G$14:$H$17,2,FALSE),0,0,'3) Ajánlatkérői_adatok'!$M$40,'4) Ajánlattevői_adatok'!$M$54))</f>
        <v>0</v>
      </c>
      <c r="F98" s="147">
        <f>IF(F95&gt;$B$4,0,CHOOSE(VLOOKUP('3) Ajánlatkérői_adatok'!$M$39,'6) Referencia adatok'!$G$14:$H$17,2,FALSE),0,0,'3) Ajánlatkérői_adatok'!$M$40,'4) Ajánlattevői_adatok'!$M$54))</f>
        <v>0</v>
      </c>
      <c r="G98" s="147">
        <f>IF(G95&gt;$B$4,0,CHOOSE(VLOOKUP('3) Ajánlatkérői_adatok'!$M$39,'6) Referencia adatok'!$G$14:$H$17,2,FALSE),0,0,'3) Ajánlatkérői_adatok'!$M$40,'4) Ajánlattevői_adatok'!$M$54))</f>
        <v>0</v>
      </c>
      <c r="H98" s="147">
        <f>IF(H95&gt;$B$4,0,CHOOSE(VLOOKUP('3) Ajánlatkérői_adatok'!$M$39,'6) Referencia adatok'!$G$14:$H$17,2,FALSE),0,0,'3) Ajánlatkérői_adatok'!$M$40,'4) Ajánlattevői_adatok'!$M$54))</f>
        <v>0</v>
      </c>
      <c r="I98" s="147">
        <f>IF(I95&gt;$B$4,0,CHOOSE(VLOOKUP('3) Ajánlatkérői_adatok'!$M$39,'6) Referencia adatok'!$G$14:$H$17,2,FALSE),0,0,'3) Ajánlatkérői_adatok'!$M$40,'4) Ajánlattevői_adatok'!$M$54))</f>
        <v>0</v>
      </c>
      <c r="J98" s="147">
        <f>IF(J95&gt;$B$4,0,CHOOSE(VLOOKUP('3) Ajánlatkérői_adatok'!$M$39,'6) Referencia adatok'!$G$14:$H$17,2,FALSE),0,0,'3) Ajánlatkérői_adatok'!$M$40,'4) Ajánlattevői_adatok'!$M$54))</f>
        <v>0</v>
      </c>
      <c r="K98" s="147">
        <f>IF(K95&gt;$B$4,0,CHOOSE(VLOOKUP('3) Ajánlatkérői_adatok'!$M$39,'6) Referencia adatok'!$G$14:$H$17,2,FALSE),0,0,'3) Ajánlatkérői_adatok'!$M$40,'4) Ajánlattevői_adatok'!$M$54))</f>
        <v>0</v>
      </c>
      <c r="L98" s="147">
        <f>IF(L95&gt;$B$4,0,CHOOSE(VLOOKUP('3) Ajánlatkérői_adatok'!$M$39,'6) Referencia adatok'!$G$14:$H$17,2,FALSE),0,0,'3) Ajánlatkérői_adatok'!$M$40,'4) Ajánlattevői_adatok'!$M$54))</f>
        <v>0</v>
      </c>
      <c r="M98" s="147">
        <f>IF(M95&gt;$B$4,0,CHOOSE(VLOOKUP('3) Ajánlatkérői_adatok'!$M$39,'6) Referencia adatok'!$G$14:$H$17,2,FALSE),0,0,'3) Ajánlatkérői_adatok'!$M$40,'4) Ajánlattevői_adatok'!$M$54))</f>
        <v>0</v>
      </c>
      <c r="N98" s="147">
        <f>IF(N95&gt;$B$4,0,CHOOSE(VLOOKUP('3) Ajánlatkérői_adatok'!$M$39,'6) Referencia adatok'!$G$14:$H$17,2,FALSE),0,0,'3) Ajánlatkérői_adatok'!$M$40,'4) Ajánlattevői_adatok'!$M$54))</f>
        <v>0</v>
      </c>
      <c r="O98" s="147">
        <f>IF(O95&gt;$B$4,0,CHOOSE(VLOOKUP('3) Ajánlatkérői_adatok'!$M$39,'6) Referencia adatok'!$G$14:$H$17,2,FALSE),0,0,'3) Ajánlatkérői_adatok'!$M$40,'4) Ajánlattevői_adatok'!$M$54))</f>
        <v>0</v>
      </c>
      <c r="P98" s="147">
        <f>IF(P95&gt;$B$4,0,CHOOSE(VLOOKUP('3) Ajánlatkérői_adatok'!$M$39,'6) Referencia adatok'!$G$14:$H$17,2,FALSE),0,0,'3) Ajánlatkérői_adatok'!$M$40,'4) Ajánlattevői_adatok'!$M$54))</f>
        <v>0</v>
      </c>
      <c r="Q98" s="147">
        <f>IF(Q95&gt;$B$4,0,CHOOSE(VLOOKUP('3) Ajánlatkérői_adatok'!$M$39,'6) Referencia adatok'!$G$14:$H$17,2,FALSE),0,0,'3) Ajánlatkérői_adatok'!$M$40,'4) Ajánlattevői_adatok'!$M$54))</f>
        <v>0</v>
      </c>
      <c r="R98" s="147">
        <f>IF(R95&gt;$B$4,0,CHOOSE(VLOOKUP('3) Ajánlatkérői_adatok'!$M$39,'6) Referencia adatok'!$G$14:$H$17,2,FALSE),0,0,'3) Ajánlatkérői_adatok'!$M$40,'4) Ajánlattevői_adatok'!$M$54))</f>
        <v>0</v>
      </c>
      <c r="S98" s="147">
        <f>IF(S95&gt;$B$4,0,CHOOSE(VLOOKUP('3) Ajánlatkérői_adatok'!$M$39,'6) Referencia adatok'!$G$14:$H$17,2,FALSE),0,0,'3) Ajánlatkérői_adatok'!$M$40,'4) Ajánlattevői_adatok'!$M$54))</f>
        <v>0</v>
      </c>
      <c r="T98" s="147">
        <f>IF(T95&gt;$B$4,0,CHOOSE(VLOOKUP('3) Ajánlatkérői_adatok'!$M$39,'6) Referencia adatok'!$G$14:$H$17,2,FALSE),0,0,'3) Ajánlatkérői_adatok'!$M$40,'4) Ajánlattevői_adatok'!$M$54))</f>
        <v>0</v>
      </c>
      <c r="U98" s="147">
        <f>IF(U95&gt;$B$4,0,CHOOSE(VLOOKUP('3) Ajánlatkérői_adatok'!$M$39,'6) Referencia adatok'!$G$14:$H$17,2,FALSE),0,0,'3) Ajánlatkérői_adatok'!$M$40,'4) Ajánlattevői_adatok'!$M$54))</f>
        <v>0</v>
      </c>
      <c r="V98" s="147">
        <f>IF(V95&gt;$B$4,0,CHOOSE(VLOOKUP('3) Ajánlatkérői_adatok'!$M$39,'6) Referencia adatok'!$G$14:$H$17,2,FALSE),0,0,'3) Ajánlatkérői_adatok'!$M$40,'4) Ajánlattevői_adatok'!$M$54))</f>
        <v>0</v>
      </c>
      <c r="W98" s="149">
        <f t="shared" si="24"/>
        <v>0</v>
      </c>
    </row>
    <row r="99" spans="1:24" ht="16.8" customHeight="1" outlineLevel="1" x14ac:dyDescent="0.25">
      <c r="A99" s="116" t="s">
        <v>107</v>
      </c>
      <c r="B99" s="146">
        <f ca="1">$C99+NPV(diszkont_ráta,$D99:OFFSET($D99,0,0,1,$B$4-1))</f>
        <v>0</v>
      </c>
      <c r="C99" s="147">
        <f>IFERROR(IF(C18&gt;=$B$4,0,IF(C18&gt;'3) Ajánlatkérői_adatok'!$M$22*'3) Ajánlatkérői_adatok'!$M$27,0,IFERROR(IF(MOD(C$7,'4) Ajánlattevői_adatok'!$M$24)=0,'4) Ajánlattevői_adatok'!$M$28,0),0))+IF(C18&gt;'3) Ajánlatkérői_adatok'!$M$31*'3) Ajánlatkérői_adatok'!$M$32,0,IFERROR(IF(MOD(C$7,'4) Ajánlattevői_adatok'!$M$34)=0,'4) Ajánlattevői_adatok'!$M$39,0),0))+IF(C18&gt;'3) Ajánlatkérői_adatok'!$M$36*'3) Ajánlatkérői_adatok'!$M$37,0,IFERROR(IF(MOD(C$7,'4) Ajánlattevői_adatok'!$M$45)=0,'4) Ajánlattevői_adatok'!$M$50,0),0))),0)</f>
        <v>0</v>
      </c>
      <c r="D99" s="147">
        <f>IFERROR(IF(D18&gt;=$B$4,0,IF(D18&gt;'3) Ajánlatkérői_adatok'!$M$22*'3) Ajánlatkérői_adatok'!$M$27,0,IFERROR(IF(MOD(D$7,'4) Ajánlattevői_adatok'!$M$24)=0,'4) Ajánlattevői_adatok'!$M$28,0),0))+IF(D18&gt;'3) Ajánlatkérői_adatok'!$M$31*'3) Ajánlatkérői_adatok'!$M$32,0,IFERROR(IF(MOD(D$7,'4) Ajánlattevői_adatok'!$M$34)=0,'4) Ajánlattevői_adatok'!$M$39,0),0))+IF(D18&gt;'3) Ajánlatkérői_adatok'!$M$36*'3) Ajánlatkérői_adatok'!$M$37,0,IFERROR(IF(MOD(D$7,'4) Ajánlattevői_adatok'!$M$45)=0,'4) Ajánlattevői_adatok'!$M$50,0),0))),0)</f>
        <v>0</v>
      </c>
      <c r="E99" s="147">
        <f>IFERROR(IF(E18&gt;=$B$4,0,IF(E18&gt;'3) Ajánlatkérői_adatok'!$M$22*'3) Ajánlatkérői_adatok'!$M$27,0,IFERROR(IF(MOD(E$7,'4) Ajánlattevői_adatok'!$M$24)=0,'4) Ajánlattevői_adatok'!$M$28,0),0))+IF(E18&gt;'3) Ajánlatkérői_adatok'!$M$31*'3) Ajánlatkérői_adatok'!$M$32,0,IFERROR(IF(MOD(E$7,'4) Ajánlattevői_adatok'!$M$34)=0,'4) Ajánlattevői_adatok'!$M$39,0),0))+IF(E18&gt;'3) Ajánlatkérői_adatok'!$M$36*'3) Ajánlatkérői_adatok'!$M$37,0,IFERROR(IF(MOD(E$7,'4) Ajánlattevői_adatok'!$M$45)=0,'4) Ajánlattevői_adatok'!$M$50,0),0))),0)</f>
        <v>0</v>
      </c>
      <c r="F99" s="147">
        <f>IFERROR(IF(F18&gt;=$B$4,0,IF(F18&gt;'3) Ajánlatkérői_adatok'!$M$22*'3) Ajánlatkérői_adatok'!$M$27,0,IFERROR(IF(MOD(F$7,'4) Ajánlattevői_adatok'!$M$24)=0,'4) Ajánlattevői_adatok'!$M$28,0),0))+IF(F18&gt;'3) Ajánlatkérői_adatok'!$M$31*'3) Ajánlatkérői_adatok'!$M$32,0,IFERROR(IF(MOD(F$7,'4) Ajánlattevői_adatok'!$M$34)=0,'4) Ajánlattevői_adatok'!$M$39,0),0))+IF(F18&gt;'3) Ajánlatkérői_adatok'!$M$36*'3) Ajánlatkérői_adatok'!$M$37,0,IFERROR(IF(MOD(F$7,'4) Ajánlattevői_adatok'!$M$45)=0,'4) Ajánlattevői_adatok'!$M$50,0),0))),0)</f>
        <v>0</v>
      </c>
      <c r="G99" s="147">
        <f>IFERROR(IF(G18&gt;=$B$4,0,IF(G18&gt;'3) Ajánlatkérői_adatok'!$M$22*'3) Ajánlatkérői_adatok'!$M$27,0,IFERROR(IF(MOD(G$7,'4) Ajánlattevői_adatok'!$M$24)=0,'4) Ajánlattevői_adatok'!$M$28,0),0))+IF(G18&gt;'3) Ajánlatkérői_adatok'!$M$31*'3) Ajánlatkérői_adatok'!$M$32,0,IFERROR(IF(MOD(G$7,'4) Ajánlattevői_adatok'!$M$34)=0,'4) Ajánlattevői_adatok'!$M$39,0),0))+IF(G18&gt;'3) Ajánlatkérői_adatok'!$M$36*'3) Ajánlatkérői_adatok'!$M$37,0,IFERROR(IF(MOD(G$7,'4) Ajánlattevői_adatok'!$M$45)=0,'4) Ajánlattevői_adatok'!$M$50,0),0))),0)</f>
        <v>0</v>
      </c>
      <c r="H99" s="147">
        <f>IFERROR(IF(H18&gt;=$B$4,0,IF(H18&gt;'3) Ajánlatkérői_adatok'!$M$22*'3) Ajánlatkérői_adatok'!$M$27,0,IFERROR(IF(MOD(H$7,'4) Ajánlattevői_adatok'!$M$24)=0,'4) Ajánlattevői_adatok'!$M$28,0),0))+IF(H18&gt;'3) Ajánlatkérői_adatok'!$M$31*'3) Ajánlatkérői_adatok'!$M$32,0,IFERROR(IF(MOD(H$7,'4) Ajánlattevői_adatok'!$M$34)=0,'4) Ajánlattevői_adatok'!$M$39,0),0))+IF(H18&gt;'3) Ajánlatkérői_adatok'!$M$36*'3) Ajánlatkérői_adatok'!$M$37,0,IFERROR(IF(MOD(H$7,'4) Ajánlattevői_adatok'!$M$45)=0,'4) Ajánlattevői_adatok'!$M$50,0),0))),0)</f>
        <v>0</v>
      </c>
      <c r="I99" s="147">
        <f>IFERROR(IF(I18&gt;=$B$4,0,IF(I18&gt;'3) Ajánlatkérői_adatok'!$M$22*'3) Ajánlatkérői_adatok'!$M$27,0,IFERROR(IF(MOD(I$7,'4) Ajánlattevői_adatok'!$M$24)=0,'4) Ajánlattevői_adatok'!$M$28,0),0))+IF(I18&gt;'3) Ajánlatkérői_adatok'!$M$31*'3) Ajánlatkérői_adatok'!$M$32,0,IFERROR(IF(MOD(I$7,'4) Ajánlattevői_adatok'!$M$34)=0,'4) Ajánlattevői_adatok'!$M$39,0),0))+IF(I18&gt;'3) Ajánlatkérői_adatok'!$M$36*'3) Ajánlatkérői_adatok'!$M$37,0,IFERROR(IF(MOD(I$7,'4) Ajánlattevői_adatok'!$M$45)=0,'4) Ajánlattevői_adatok'!$M$50,0),0))),0)</f>
        <v>0</v>
      </c>
      <c r="J99" s="147">
        <f>IFERROR(IF(J18&gt;=$B$4,0,IF(J18&gt;'3) Ajánlatkérői_adatok'!$M$22*'3) Ajánlatkérői_adatok'!$M$27,0,IFERROR(IF(MOD(J$7,'4) Ajánlattevői_adatok'!$M$24)=0,'4) Ajánlattevői_adatok'!$M$28,0),0))+IF(J18&gt;'3) Ajánlatkérői_adatok'!$M$31*'3) Ajánlatkérői_adatok'!$M$32,0,IFERROR(IF(MOD(J$7,'4) Ajánlattevői_adatok'!$M$34)=0,'4) Ajánlattevői_adatok'!$M$39,0),0))+IF(J18&gt;'3) Ajánlatkérői_adatok'!$M$36*'3) Ajánlatkérői_adatok'!$M$37,0,IFERROR(IF(MOD(J$7,'4) Ajánlattevői_adatok'!$M$45)=0,'4) Ajánlattevői_adatok'!$M$50,0),0))),0)</f>
        <v>0</v>
      </c>
      <c r="K99" s="147">
        <f>IFERROR(IF(K18&gt;=$B$4,0,IF(K18&gt;'3) Ajánlatkérői_adatok'!$M$22*'3) Ajánlatkérői_adatok'!$M$27,0,IFERROR(IF(MOD(K$7,'4) Ajánlattevői_adatok'!$M$24)=0,'4) Ajánlattevői_adatok'!$M$28,0),0))+IF(K18&gt;'3) Ajánlatkérői_adatok'!$M$31*'3) Ajánlatkérői_adatok'!$M$32,0,IFERROR(IF(MOD(K$7,'4) Ajánlattevői_adatok'!$M$34)=0,'4) Ajánlattevői_adatok'!$M$39,0),0))+IF(K18&gt;'3) Ajánlatkérői_adatok'!$M$36*'3) Ajánlatkérői_adatok'!$M$37,0,IFERROR(IF(MOD(K$7,'4) Ajánlattevői_adatok'!$M$45)=0,'4) Ajánlattevői_adatok'!$M$50,0),0))),0)</f>
        <v>0</v>
      </c>
      <c r="L99" s="147">
        <f>IFERROR(IF(L18&gt;=$B$4,0,IF(L18&gt;'3) Ajánlatkérői_adatok'!$M$22*'3) Ajánlatkérői_adatok'!$M$27,0,IFERROR(IF(MOD(L$7,'4) Ajánlattevői_adatok'!$M$24)=0,'4) Ajánlattevői_adatok'!$M$28,0),0))+IF(L18&gt;'3) Ajánlatkérői_adatok'!$M$31*'3) Ajánlatkérői_adatok'!$M$32,0,IFERROR(IF(MOD(L$7,'4) Ajánlattevői_adatok'!$M$34)=0,'4) Ajánlattevői_adatok'!$M$39,0),0))+IF(L18&gt;'3) Ajánlatkérői_adatok'!$M$36*'3) Ajánlatkérői_adatok'!$M$37,0,IFERROR(IF(MOD(L$7,'4) Ajánlattevői_adatok'!$M$45)=0,'4) Ajánlattevői_adatok'!$M$50,0),0))),0)</f>
        <v>0</v>
      </c>
      <c r="M99" s="147">
        <f>IFERROR(IF(M18&gt;=$B$4,0,IF(M18&gt;'3) Ajánlatkérői_adatok'!$M$22*'3) Ajánlatkérői_adatok'!$M$27,0,IFERROR(IF(MOD(M$7,'4) Ajánlattevői_adatok'!$M$24)=0,'4) Ajánlattevői_adatok'!$M$28,0),0))+IF(M18&gt;'3) Ajánlatkérői_adatok'!$M$31*'3) Ajánlatkérői_adatok'!$M$32,0,IFERROR(IF(MOD(M$7,'4) Ajánlattevői_adatok'!$M$34)=0,'4) Ajánlattevői_adatok'!$M$39,0),0))+IF(M18&gt;'3) Ajánlatkérői_adatok'!$M$36*'3) Ajánlatkérői_adatok'!$M$37,0,IFERROR(IF(MOD(M$7,'4) Ajánlattevői_adatok'!$M$45)=0,'4) Ajánlattevői_adatok'!$M$50,0),0))),0)</f>
        <v>0</v>
      </c>
      <c r="N99" s="147">
        <f>IFERROR(IF(N18&gt;=$B$4,0,IF(N18&gt;'3) Ajánlatkérői_adatok'!$M$22*'3) Ajánlatkérői_adatok'!$M$27,0,IFERROR(IF(MOD(N$7,'4) Ajánlattevői_adatok'!$M$24)=0,'4) Ajánlattevői_adatok'!$M$28,0),0))+IF(N18&gt;'3) Ajánlatkérői_adatok'!$M$31*'3) Ajánlatkérői_adatok'!$M$32,0,IFERROR(IF(MOD(N$7,'4) Ajánlattevői_adatok'!$M$34)=0,'4) Ajánlattevői_adatok'!$M$39,0),0))+IF(N18&gt;'3) Ajánlatkérői_adatok'!$M$36*'3) Ajánlatkérői_adatok'!$M$37,0,IFERROR(IF(MOD(N$7,'4) Ajánlattevői_adatok'!$M$45)=0,'4) Ajánlattevői_adatok'!$M$50,0),0))),0)</f>
        <v>0</v>
      </c>
      <c r="O99" s="147">
        <f>IFERROR(IF(O18&gt;=$B$4,0,IF(O18&gt;'3) Ajánlatkérői_adatok'!$M$22*'3) Ajánlatkérői_adatok'!$M$27,0,IFERROR(IF(MOD(O$7,'4) Ajánlattevői_adatok'!$M$24)=0,'4) Ajánlattevői_adatok'!$M$28,0),0))+IF(O18&gt;'3) Ajánlatkérői_adatok'!$M$31*'3) Ajánlatkérői_adatok'!$M$32,0,IFERROR(IF(MOD(O$7,'4) Ajánlattevői_adatok'!$M$34)=0,'4) Ajánlattevői_adatok'!$M$39,0),0))+IF(O18&gt;'3) Ajánlatkérői_adatok'!$M$36*'3) Ajánlatkérői_adatok'!$M$37,0,IFERROR(IF(MOD(O$7,'4) Ajánlattevői_adatok'!$M$45)=0,'4) Ajánlattevői_adatok'!$M$50,0),0))),0)</f>
        <v>0</v>
      </c>
      <c r="P99" s="147">
        <f>IFERROR(IF(P18&gt;=$B$4,0,IF(P18&gt;'3) Ajánlatkérői_adatok'!$M$22*'3) Ajánlatkérői_adatok'!$M$27,0,IFERROR(IF(MOD(P$7,'4) Ajánlattevői_adatok'!$M$24)=0,'4) Ajánlattevői_adatok'!$M$28,0),0))+IF(P18&gt;'3) Ajánlatkérői_adatok'!$M$31*'3) Ajánlatkérői_adatok'!$M$32,0,IFERROR(IF(MOD(P$7,'4) Ajánlattevői_adatok'!$M$34)=0,'4) Ajánlattevői_adatok'!$M$39,0),0))+IF(P18&gt;'3) Ajánlatkérői_adatok'!$M$36*'3) Ajánlatkérői_adatok'!$M$37,0,IFERROR(IF(MOD(P$7,'4) Ajánlattevői_adatok'!$M$45)=0,'4) Ajánlattevői_adatok'!$M$50,0),0))),0)</f>
        <v>0</v>
      </c>
      <c r="Q99" s="147">
        <f>IFERROR(IF(Q18&gt;=$B$4,0,IF(Q18&gt;'3) Ajánlatkérői_adatok'!$M$22*'3) Ajánlatkérői_adatok'!$M$27,0,IFERROR(IF(MOD(Q$7,'4) Ajánlattevői_adatok'!$M$24)=0,'4) Ajánlattevői_adatok'!$M$28,0),0))+IF(Q18&gt;'3) Ajánlatkérői_adatok'!$M$31*'3) Ajánlatkérői_adatok'!$M$32,0,IFERROR(IF(MOD(Q$7,'4) Ajánlattevői_adatok'!$M$34)=0,'4) Ajánlattevői_adatok'!$M$39,0),0))+IF(Q18&gt;'3) Ajánlatkérői_adatok'!$M$36*'3) Ajánlatkérői_adatok'!$M$37,0,IFERROR(IF(MOD(Q$7,'4) Ajánlattevői_adatok'!$M$45)=0,'4) Ajánlattevői_adatok'!$M$50,0),0))),0)</f>
        <v>0</v>
      </c>
      <c r="R99" s="147">
        <f>IFERROR(IF(R18&gt;=$B$4,0,IF(R18&gt;'3) Ajánlatkérői_adatok'!$M$22*'3) Ajánlatkérői_adatok'!$M$27,0,IFERROR(IF(MOD(R$7,'4) Ajánlattevői_adatok'!$M$24)=0,'4) Ajánlattevői_adatok'!$M$28,0),0))+IF(R18&gt;'3) Ajánlatkérői_adatok'!$M$31*'3) Ajánlatkérői_adatok'!$M$32,0,IFERROR(IF(MOD(R$7,'4) Ajánlattevői_adatok'!$M$34)=0,'4) Ajánlattevői_adatok'!$M$39,0),0))+IF(R18&gt;'3) Ajánlatkérői_adatok'!$M$36*'3) Ajánlatkérői_adatok'!$M$37,0,IFERROR(IF(MOD(R$7,'4) Ajánlattevői_adatok'!$M$45)=0,'4) Ajánlattevői_adatok'!$M$50,0),0))),0)</f>
        <v>0</v>
      </c>
      <c r="S99" s="147">
        <f>IFERROR(IF(S18&gt;=$B$4,0,IF(S18&gt;'3) Ajánlatkérői_adatok'!$M$22*'3) Ajánlatkérői_adatok'!$M$27,0,IFERROR(IF(MOD(S$7,'4) Ajánlattevői_adatok'!$M$24)=0,'4) Ajánlattevői_adatok'!$M$28,0),0))+IF(S18&gt;'3) Ajánlatkérői_adatok'!$M$31*'3) Ajánlatkérői_adatok'!$M$32,0,IFERROR(IF(MOD(S$7,'4) Ajánlattevői_adatok'!$M$34)=0,'4) Ajánlattevői_adatok'!$M$39,0),0))+IF(S18&gt;'3) Ajánlatkérői_adatok'!$M$36*'3) Ajánlatkérői_adatok'!$M$37,0,IFERROR(IF(MOD(S$7,'4) Ajánlattevői_adatok'!$M$45)=0,'4) Ajánlattevői_adatok'!$M$50,0),0))),0)</f>
        <v>0</v>
      </c>
      <c r="T99" s="147">
        <f>IFERROR(IF(T18&gt;=$B$4,0,IF(T18&gt;'3) Ajánlatkérői_adatok'!$M$22*'3) Ajánlatkérői_adatok'!$M$27,0,IFERROR(IF(MOD(T$7,'4) Ajánlattevői_adatok'!$M$24)=0,'4) Ajánlattevői_adatok'!$M$28,0),0))+IF(T18&gt;'3) Ajánlatkérői_adatok'!$M$31*'3) Ajánlatkérői_adatok'!$M$32,0,IFERROR(IF(MOD(T$7,'4) Ajánlattevői_adatok'!$M$34)=0,'4) Ajánlattevői_adatok'!$M$39,0),0))+IF(T18&gt;'3) Ajánlatkérői_adatok'!$M$36*'3) Ajánlatkérői_adatok'!$M$37,0,IFERROR(IF(MOD(T$7,'4) Ajánlattevői_adatok'!$M$45)=0,'4) Ajánlattevői_adatok'!$M$50,0),0))),0)</f>
        <v>0</v>
      </c>
      <c r="U99" s="147">
        <f>IFERROR(IF(U18&gt;=$B$4,0,IF(U18&gt;'3) Ajánlatkérői_adatok'!$M$22*'3) Ajánlatkérői_adatok'!$M$27,0,IFERROR(IF(MOD(U$7,'4) Ajánlattevői_adatok'!$M$24)=0,'4) Ajánlattevői_adatok'!$M$28,0),0))+IF(U18&gt;'3) Ajánlatkérői_adatok'!$M$31*'3) Ajánlatkérői_adatok'!$M$32,0,IFERROR(IF(MOD(U$7,'4) Ajánlattevői_adatok'!$M$34)=0,'4) Ajánlattevői_adatok'!$M$39,0),0))+IF(U18&gt;'3) Ajánlatkérői_adatok'!$M$36*'3) Ajánlatkérői_adatok'!$M$37,0,IFERROR(IF(MOD(U$7,'4) Ajánlattevői_adatok'!$M$45)=0,'4) Ajánlattevői_adatok'!$M$50,0),0))),0)</f>
        <v>0</v>
      </c>
      <c r="V99" s="147">
        <f>IFERROR(IF(V18&gt;=$B$4,0,IF(V18&gt;'3) Ajánlatkérői_adatok'!$M$22*'3) Ajánlatkérői_adatok'!$M$27,0,IFERROR(IF(MOD(V$7,'4) Ajánlattevői_adatok'!$M$24)=0,'4) Ajánlattevői_adatok'!$M$28,0),0))+IF(V18&gt;'3) Ajánlatkérői_adatok'!$M$31*'3) Ajánlatkérői_adatok'!$M$32,0,IFERROR(IF(MOD(V$7,'4) Ajánlattevői_adatok'!$M$34)=0,'4) Ajánlattevői_adatok'!$M$39,0),0))+IF(V18&gt;'3) Ajánlatkérői_adatok'!$M$36*'3) Ajánlatkérői_adatok'!$M$37,0,IFERROR(IF(MOD(V$7,'4) Ajánlattevői_adatok'!$M$45)=0,'4) Ajánlattevői_adatok'!$M$50,0),0))),0)</f>
        <v>0</v>
      </c>
      <c r="W99" s="149">
        <f t="shared" si="24"/>
        <v>0</v>
      </c>
    </row>
    <row r="100" spans="1:24" ht="16.8" customHeight="1" outlineLevel="1" x14ac:dyDescent="0.25">
      <c r="A100" s="116" t="s">
        <v>55</v>
      </c>
      <c r="B100" s="146">
        <f ca="1">$C100+NPV(diszkont_ráta,$D100:OFFSET($D100,0,0,1,$B$4-1))</f>
        <v>0</v>
      </c>
      <c r="C100" s="147">
        <f>SUM('4) Ajánlattevői_adatok'!$M$57:$M$60)</f>
        <v>0</v>
      </c>
      <c r="D100" s="147">
        <f>IFERROR(IF(D95&gt;$B$4,0,'4) Ajánlattevői_adatok'!$M$58+'4) Ajánlattevői_adatok'!$M$60),0)</f>
        <v>0</v>
      </c>
      <c r="E100" s="147">
        <f>IFERROR(IF(E95&gt;$B$4,0,'4) Ajánlattevői_adatok'!$M$58+'4) Ajánlattevői_adatok'!$M$60),0)</f>
        <v>0</v>
      </c>
      <c r="F100" s="147">
        <f>IFERROR(IF(F95&gt;$B$4,0,'4) Ajánlattevői_adatok'!$M$58+'4) Ajánlattevői_adatok'!$M$60),0)</f>
        <v>0</v>
      </c>
      <c r="G100" s="147">
        <f>IFERROR(IF(G95&gt;$B$4,0,'4) Ajánlattevői_adatok'!$M$58+'4) Ajánlattevői_adatok'!$M$60),0)</f>
        <v>0</v>
      </c>
      <c r="H100" s="147">
        <f>IFERROR(IF(H95&gt;$B$4,0,'4) Ajánlattevői_adatok'!$M$58+'4) Ajánlattevői_adatok'!$M$60),0)</f>
        <v>0</v>
      </c>
      <c r="I100" s="147">
        <f>IFERROR(IF(I95&gt;$B$4,0,'4) Ajánlattevői_adatok'!$M$58+'4) Ajánlattevői_adatok'!$M$60),0)</f>
        <v>0</v>
      </c>
      <c r="J100" s="147">
        <f>IFERROR(IF(J95&gt;$B$4,0,'4) Ajánlattevői_adatok'!$M$58+'4) Ajánlattevői_adatok'!$M$60),0)</f>
        <v>0</v>
      </c>
      <c r="K100" s="147">
        <f>IFERROR(IF(K95&gt;$B$4,0,'4) Ajánlattevői_adatok'!$M$58+'4) Ajánlattevői_adatok'!$M$60),0)</f>
        <v>0</v>
      </c>
      <c r="L100" s="147">
        <f>IFERROR(IF(L95&gt;$B$4,0,'4) Ajánlattevői_adatok'!$M$58+'4) Ajánlattevői_adatok'!$M$60),0)</f>
        <v>0</v>
      </c>
      <c r="M100" s="147">
        <f>IFERROR(IF(M95&gt;$B$4,0,'4) Ajánlattevői_adatok'!$M$58+'4) Ajánlattevői_adatok'!$M$60),0)</f>
        <v>0</v>
      </c>
      <c r="N100" s="147">
        <f>IFERROR(IF(N95&gt;$B$4,0,'4) Ajánlattevői_adatok'!$M$58+'4) Ajánlattevői_adatok'!$M$60),0)</f>
        <v>0</v>
      </c>
      <c r="O100" s="147">
        <f>IFERROR(IF(O95&gt;$B$4,0,'4) Ajánlattevői_adatok'!$M$58+'4) Ajánlattevői_adatok'!$M$60),0)</f>
        <v>0</v>
      </c>
      <c r="P100" s="147">
        <f>IFERROR(IF(P95&gt;$B$4,0,'4) Ajánlattevői_adatok'!$M$58+'4) Ajánlattevői_adatok'!$M$60),0)</f>
        <v>0</v>
      </c>
      <c r="Q100" s="147">
        <f>IFERROR(IF(Q95&gt;$B$4,0,'4) Ajánlattevői_adatok'!$M$58+'4) Ajánlattevői_adatok'!$M$60),0)</f>
        <v>0</v>
      </c>
      <c r="R100" s="147">
        <f>IFERROR(IF(R95&gt;$B$4,0,'4) Ajánlattevői_adatok'!$M$58+'4) Ajánlattevői_adatok'!$M$60),0)</f>
        <v>0</v>
      </c>
      <c r="S100" s="147">
        <f>IFERROR(IF(S95&gt;$B$4,0,'4) Ajánlattevői_adatok'!$M$58+'4) Ajánlattevői_adatok'!$M$60),0)</f>
        <v>0</v>
      </c>
      <c r="T100" s="147">
        <f>IFERROR(IF(T95&gt;$B$4,0,'4) Ajánlattevői_adatok'!$M$58+'4) Ajánlattevői_adatok'!$M$60),0)</f>
        <v>0</v>
      </c>
      <c r="U100" s="147">
        <f>IFERROR(IF(U95&gt;$B$4,0,'4) Ajánlattevői_adatok'!$M$58+'4) Ajánlattevői_adatok'!$M$60),0)</f>
        <v>0</v>
      </c>
      <c r="V100" s="147">
        <f>IFERROR(IF(V95&gt;$B$4,0,'4) Ajánlattevői_adatok'!$M$58+'4) Ajánlattevői_adatok'!$M$60),0)</f>
        <v>0</v>
      </c>
      <c r="W100" s="149">
        <f t="shared" si="24"/>
        <v>0</v>
      </c>
    </row>
    <row r="101" spans="1:24" ht="16.8" customHeight="1" outlineLevel="1" x14ac:dyDescent="0.25">
      <c r="A101" s="115" t="s">
        <v>92</v>
      </c>
      <c r="B101" s="146">
        <f ca="1">$C101+NPV(diszkont_ráta,$D101:OFFSET($D101,0,0,1,$B$4-1))</f>
        <v>0</v>
      </c>
      <c r="C101" s="147">
        <f>IFERROR(IF(C95&gt;$B$4,0,CHOOSE(VLOOKUP('3) Ajánlatkérői_adatok'!$M$46,'6) Referencia adatok'!$G$21:$H$24,2,FALSE),0,0,'3) Ajánlatkérői_adatok'!$M$47*'2) LCC_Eredmények_összegzés'!$M$10*'3) Ajánlatkérői_adatok'!$M$49,'3) Ajánlatkérői_adatok'!$M$48*'2) LCC_Eredmények_összegzés'!$M$10*'3) Ajánlatkérői_adatok'!$M$49)),0)</f>
        <v>0</v>
      </c>
      <c r="D101" s="147">
        <f>IF(D95&gt;$B$4,0,$C101)</f>
        <v>0</v>
      </c>
      <c r="E101" s="147">
        <f t="shared" ref="E101:V101" si="25">IF(E95&gt;$B$4,0,$C101)</f>
        <v>0</v>
      </c>
      <c r="F101" s="147">
        <f t="shared" si="25"/>
        <v>0</v>
      </c>
      <c r="G101" s="147">
        <f t="shared" si="25"/>
        <v>0</v>
      </c>
      <c r="H101" s="147">
        <f t="shared" si="25"/>
        <v>0</v>
      </c>
      <c r="I101" s="147">
        <f t="shared" si="25"/>
        <v>0</v>
      </c>
      <c r="J101" s="147">
        <f t="shared" si="25"/>
        <v>0</v>
      </c>
      <c r="K101" s="147">
        <f t="shared" si="25"/>
        <v>0</v>
      </c>
      <c r="L101" s="147">
        <f t="shared" si="25"/>
        <v>0</v>
      </c>
      <c r="M101" s="147">
        <f t="shared" si="25"/>
        <v>0</v>
      </c>
      <c r="N101" s="147">
        <f t="shared" si="25"/>
        <v>0</v>
      </c>
      <c r="O101" s="147">
        <f t="shared" si="25"/>
        <v>0</v>
      </c>
      <c r="P101" s="147">
        <f t="shared" si="25"/>
        <v>0</v>
      </c>
      <c r="Q101" s="147">
        <f t="shared" si="25"/>
        <v>0</v>
      </c>
      <c r="R101" s="147">
        <f t="shared" si="25"/>
        <v>0</v>
      </c>
      <c r="S101" s="147">
        <f t="shared" si="25"/>
        <v>0</v>
      </c>
      <c r="T101" s="147">
        <f t="shared" si="25"/>
        <v>0</v>
      </c>
      <c r="U101" s="147">
        <f t="shared" si="25"/>
        <v>0</v>
      </c>
      <c r="V101" s="147">
        <f t="shared" si="25"/>
        <v>0</v>
      </c>
      <c r="W101" s="150">
        <f t="shared" si="24"/>
        <v>0</v>
      </c>
    </row>
    <row r="102" spans="1:24" s="105" customFormat="1" ht="16.8" customHeight="1" outlineLevel="1" x14ac:dyDescent="0.25">
      <c r="A102" s="117" t="s">
        <v>93</v>
      </c>
      <c r="B102" s="151">
        <f ca="1">$C102+NPV(diszkont_ráta,$D102:OFFSET($D102,0,0,1,$B$4-1))</f>
        <v>0</v>
      </c>
      <c r="C102" s="152">
        <f t="shared" ref="C102:V102" si="26">SUM(C96:C101)</f>
        <v>0</v>
      </c>
      <c r="D102" s="151">
        <f t="shared" si="26"/>
        <v>0</v>
      </c>
      <c r="E102" s="151">
        <f t="shared" si="26"/>
        <v>0</v>
      </c>
      <c r="F102" s="151">
        <f t="shared" si="26"/>
        <v>0</v>
      </c>
      <c r="G102" s="151">
        <f t="shared" si="26"/>
        <v>0</v>
      </c>
      <c r="H102" s="151">
        <f t="shared" si="26"/>
        <v>0</v>
      </c>
      <c r="I102" s="151">
        <f t="shared" si="26"/>
        <v>0</v>
      </c>
      <c r="J102" s="151">
        <f t="shared" si="26"/>
        <v>0</v>
      </c>
      <c r="K102" s="151">
        <f t="shared" si="26"/>
        <v>0</v>
      </c>
      <c r="L102" s="151">
        <f t="shared" si="26"/>
        <v>0</v>
      </c>
      <c r="M102" s="151">
        <f t="shared" si="26"/>
        <v>0</v>
      </c>
      <c r="N102" s="151">
        <f t="shared" si="26"/>
        <v>0</v>
      </c>
      <c r="O102" s="151">
        <f t="shared" si="26"/>
        <v>0</v>
      </c>
      <c r="P102" s="151">
        <f t="shared" si="26"/>
        <v>0</v>
      </c>
      <c r="Q102" s="151">
        <f t="shared" si="26"/>
        <v>0</v>
      </c>
      <c r="R102" s="151">
        <f t="shared" si="26"/>
        <v>0</v>
      </c>
      <c r="S102" s="151">
        <f t="shared" si="26"/>
        <v>0</v>
      </c>
      <c r="T102" s="151">
        <f t="shared" si="26"/>
        <v>0</v>
      </c>
      <c r="U102" s="151">
        <f t="shared" si="26"/>
        <v>0</v>
      </c>
      <c r="V102" s="151">
        <f t="shared" si="26"/>
        <v>0</v>
      </c>
      <c r="W102" s="149">
        <f t="shared" si="24"/>
        <v>0</v>
      </c>
      <c r="X102" s="113"/>
    </row>
    <row r="103" spans="1:24" outlineLevel="1" x14ac:dyDescent="0.25"/>
    <row r="104" spans="1:24" outlineLevel="1" x14ac:dyDescent="0.25"/>
    <row r="106" spans="1:24" s="106" customFormat="1" ht="16.8" customHeight="1" x14ac:dyDescent="0.35">
      <c r="A106" s="153" t="str">
        <f>IF('3) Ajánlatkérői_adatok'!$N$8="","",'3) Ajánlatkérői_adatok'!$N$8)</f>
        <v/>
      </c>
      <c r="B106" s="109" t="s">
        <v>113</v>
      </c>
      <c r="C106" s="110">
        <v>1</v>
      </c>
      <c r="D106" s="110">
        <v>2</v>
      </c>
      <c r="E106" s="110">
        <v>3</v>
      </c>
      <c r="F106" s="110">
        <v>4</v>
      </c>
      <c r="G106" s="110">
        <v>5</v>
      </c>
      <c r="H106" s="110">
        <v>6</v>
      </c>
      <c r="I106" s="110">
        <v>7</v>
      </c>
      <c r="J106" s="110">
        <v>8</v>
      </c>
      <c r="K106" s="110">
        <v>9</v>
      </c>
      <c r="L106" s="110">
        <v>10</v>
      </c>
      <c r="M106" s="110">
        <v>11</v>
      </c>
      <c r="N106" s="110">
        <v>12</v>
      </c>
      <c r="O106" s="110">
        <v>13</v>
      </c>
      <c r="P106" s="110">
        <v>14</v>
      </c>
      <c r="Q106" s="110">
        <v>15</v>
      </c>
      <c r="R106" s="110">
        <v>16</v>
      </c>
      <c r="S106" s="110">
        <v>17</v>
      </c>
      <c r="T106" s="110">
        <v>18</v>
      </c>
      <c r="U106" s="110">
        <v>19</v>
      </c>
      <c r="V106" s="110">
        <v>20</v>
      </c>
      <c r="W106" s="111" t="s">
        <v>90</v>
      </c>
    </row>
    <row r="107" spans="1:24" ht="16.8" customHeight="1" outlineLevel="1" x14ac:dyDescent="0.25">
      <c r="A107" s="116" t="s">
        <v>48</v>
      </c>
      <c r="B107" s="146">
        <f ca="1">$C107+NPV(diszkont_ráta,$D107:OFFSET($D107,0,0,1,$B$4-1))</f>
        <v>0</v>
      </c>
      <c r="C107" s="147">
        <f>IFERROR('4) Ajánlattevői_adatok'!$N$23*'4) Ajánlattevői_adatok'!$N$28+'4) Ajánlattevői_adatok'!$N$33*'4) Ajánlattevői_adatok'!$N$39+'4) Ajánlattevői_adatok'!$N$44*'4) Ajánlattevői_adatok'!$N$50,0)</f>
        <v>0</v>
      </c>
      <c r="D107" s="147">
        <v>0</v>
      </c>
      <c r="E107" s="147">
        <v>0</v>
      </c>
      <c r="F107" s="147">
        <v>0</v>
      </c>
      <c r="G107" s="147">
        <v>0</v>
      </c>
      <c r="H107" s="147">
        <v>0</v>
      </c>
      <c r="I107" s="147">
        <v>0</v>
      </c>
      <c r="J107" s="147">
        <v>0</v>
      </c>
      <c r="K107" s="147">
        <v>0</v>
      </c>
      <c r="L107" s="147">
        <v>0</v>
      </c>
      <c r="M107" s="147">
        <v>0</v>
      </c>
      <c r="N107" s="147">
        <v>0</v>
      </c>
      <c r="O107" s="147">
        <v>0</v>
      </c>
      <c r="P107" s="147">
        <v>0</v>
      </c>
      <c r="Q107" s="147">
        <v>0</v>
      </c>
      <c r="R107" s="147">
        <v>0</v>
      </c>
      <c r="S107" s="147">
        <v>0</v>
      </c>
      <c r="T107" s="147">
        <v>0</v>
      </c>
      <c r="U107" s="147">
        <v>0</v>
      </c>
      <c r="V107" s="148">
        <v>0</v>
      </c>
      <c r="W107" s="149">
        <f>SUM(C107:V107)</f>
        <v>0</v>
      </c>
    </row>
    <row r="108" spans="1:24" ht="16.8" customHeight="1" outlineLevel="1" x14ac:dyDescent="0.25">
      <c r="A108" s="116" t="s">
        <v>106</v>
      </c>
      <c r="B108" s="146">
        <f ca="1">$C108+NPV(diszkont_ráta,$D108:OFFSET($D108,0,0,1,$B$4-1))</f>
        <v>0</v>
      </c>
      <c r="C108" s="147">
        <f>IF($A106="",0,IF(C106&gt;$B$4,0,('2) LCC_Eredmények_összegzés'!$N$11*POWER(1+'3) Ajánlatkérői_adatok'!$E$17,C106))))</f>
        <v>0</v>
      </c>
      <c r="D108" s="147">
        <f>IF($A106="",0,IF(D106&gt;$B$4,0,('2) LCC_Eredmények_összegzés'!$N$11*POWER(1+'3) Ajánlatkérői_adatok'!$E$17,D106))))</f>
        <v>0</v>
      </c>
      <c r="E108" s="147">
        <f>IF($A106="",0,IF(E106&gt;$B$4,0,('2) LCC_Eredmények_összegzés'!$N$11*POWER(1+'3) Ajánlatkérői_adatok'!$E$17,E106))))</f>
        <v>0</v>
      </c>
      <c r="F108" s="147">
        <f>IF($A106="",0,IF(F106&gt;$B$4,0,('2) LCC_Eredmények_összegzés'!$N$11*POWER(1+'3) Ajánlatkérői_adatok'!$E$17,F106))))</f>
        <v>0</v>
      </c>
      <c r="G108" s="147">
        <f>IF($A106="",0,IF(G106&gt;$B$4,0,('2) LCC_Eredmények_összegzés'!$N$11*POWER(1+'3) Ajánlatkérői_adatok'!$E$17,G106))))</f>
        <v>0</v>
      </c>
      <c r="H108" s="147">
        <f>IF($A106="",0,IF(H106&gt;$B$4,0,('2) LCC_Eredmények_összegzés'!$N$11*POWER(1+'3) Ajánlatkérői_adatok'!$E$17,H106))))</f>
        <v>0</v>
      </c>
      <c r="I108" s="147">
        <f>IF($A106="",0,IF(I106&gt;$B$4,0,('2) LCC_Eredmények_összegzés'!$N$11*POWER(1+'3) Ajánlatkérői_adatok'!$E$17,I106))))</f>
        <v>0</v>
      </c>
      <c r="J108" s="147">
        <f>IF($A106="",0,IF(J106&gt;$B$4,0,('2) LCC_Eredmények_összegzés'!$N$11*POWER(1+'3) Ajánlatkérői_adatok'!$E$17,J106))))</f>
        <v>0</v>
      </c>
      <c r="K108" s="147">
        <f>IF($A106="",0,IF(K106&gt;$B$4,0,('2) LCC_Eredmények_összegzés'!$N$11*POWER(1+'3) Ajánlatkérői_adatok'!$E$17,K106))))</f>
        <v>0</v>
      </c>
      <c r="L108" s="147">
        <f>IF($A106="",0,IF(L106&gt;$B$4,0,('2) LCC_Eredmények_összegzés'!$N$11*POWER(1+'3) Ajánlatkérői_adatok'!$E$17,L106))))</f>
        <v>0</v>
      </c>
      <c r="M108" s="147">
        <f>IF($A106="",0,IF(M106&gt;$B$4,0,('2) LCC_Eredmények_összegzés'!$N$11*POWER(1+'3) Ajánlatkérői_adatok'!$E$17,M106))))</f>
        <v>0</v>
      </c>
      <c r="N108" s="147">
        <f>IF($A106="",0,IF(N106&gt;$B$4,0,('2) LCC_Eredmények_összegzés'!$N$11*POWER(1+'3) Ajánlatkérői_adatok'!$E$17,N106))))</f>
        <v>0</v>
      </c>
      <c r="O108" s="147">
        <f>IF($A106="",0,IF(O106&gt;$B$4,0,('2) LCC_Eredmények_összegzés'!$N$11*POWER(1+'3) Ajánlatkérői_adatok'!$E$17,O106))))</f>
        <v>0</v>
      </c>
      <c r="P108" s="147">
        <f>IF($A106="",0,IF(P106&gt;$B$4,0,('2) LCC_Eredmények_összegzés'!$N$11*POWER(1+'3) Ajánlatkérői_adatok'!$E$17,P106))))</f>
        <v>0</v>
      </c>
      <c r="Q108" s="147">
        <f>IF($A106="",0,IF(Q106&gt;$B$4,0,('2) LCC_Eredmények_összegzés'!$N$11*POWER(1+'3) Ajánlatkérői_adatok'!$E$17,Q106))))</f>
        <v>0</v>
      </c>
      <c r="R108" s="147">
        <f>IF($A106="",0,IF(R106&gt;$B$4,0,('2) LCC_Eredmények_összegzés'!$N$11*POWER(1+'3) Ajánlatkérői_adatok'!$E$17,R106))))</f>
        <v>0</v>
      </c>
      <c r="S108" s="147">
        <f>IF($A106="",0,IF(S106&gt;$B$4,0,('2) LCC_Eredmények_összegzés'!$N$11*POWER(1+'3) Ajánlatkérői_adatok'!$E$17,S106))))</f>
        <v>0</v>
      </c>
      <c r="T108" s="147">
        <f>IF($A106="",0,IF(T106&gt;$B$4,0,('2) LCC_Eredmények_összegzés'!$N$11*POWER(1+'3) Ajánlatkérői_adatok'!$E$17,T106))))</f>
        <v>0</v>
      </c>
      <c r="U108" s="147">
        <f>IF($A106="",0,IF(U106&gt;$B$4,0,('2) LCC_Eredmények_összegzés'!$N$11*POWER(1+'3) Ajánlatkérői_adatok'!$E$17,U106))))</f>
        <v>0</v>
      </c>
      <c r="V108" s="147">
        <f>IF($A106="",0,IF(V106&gt;$B$4,0,('2) LCC_Eredmények_összegzés'!$N$11*POWER(1+'3) Ajánlatkérői_adatok'!$E$17,V106))))</f>
        <v>0</v>
      </c>
      <c r="W108" s="149">
        <f t="shared" ref="W108:W113" si="27">SUM(C108:V108)</f>
        <v>0</v>
      </c>
    </row>
    <row r="109" spans="1:24" ht="16.8" customHeight="1" outlineLevel="1" x14ac:dyDescent="0.25">
      <c r="A109" s="116" t="s">
        <v>91</v>
      </c>
      <c r="B109" s="146">
        <f ca="1">$C109+NPV(diszkont_ráta,$D109:OFFSET($D109,0,0,1,$B$4-1))</f>
        <v>0</v>
      </c>
      <c r="C109" s="147">
        <f>IF(C106&gt;$B$4,0,CHOOSE(VLOOKUP('3) Ajánlatkérői_adatok'!$N$39,'6) Referencia adatok'!$G$14:$H$17,2,FALSE),0,0,'3) Ajánlatkérői_adatok'!$N$40,'4) Ajánlattevői_adatok'!$N$54))</f>
        <v>0</v>
      </c>
      <c r="D109" s="147">
        <f>IF(D106&gt;$B$4,0,CHOOSE(VLOOKUP('3) Ajánlatkérői_adatok'!$N$39,'6) Referencia adatok'!$G$14:$H$17,2,FALSE),0,0,'3) Ajánlatkérői_adatok'!$N$40,'4) Ajánlattevői_adatok'!$N$54))</f>
        <v>0</v>
      </c>
      <c r="E109" s="147">
        <f>IF(E106&gt;$B$4,0,CHOOSE(VLOOKUP('3) Ajánlatkérői_adatok'!$N$39,'6) Referencia adatok'!$G$14:$H$17,2,FALSE),0,0,'3) Ajánlatkérői_adatok'!$N$40,'4) Ajánlattevői_adatok'!$N$54))</f>
        <v>0</v>
      </c>
      <c r="F109" s="147">
        <f>IF(F106&gt;$B$4,0,CHOOSE(VLOOKUP('3) Ajánlatkérői_adatok'!$N$39,'6) Referencia adatok'!$G$14:$H$17,2,FALSE),0,0,'3) Ajánlatkérői_adatok'!$N$40,'4) Ajánlattevői_adatok'!$N$54))</f>
        <v>0</v>
      </c>
      <c r="G109" s="147">
        <f>IF(G106&gt;$B$4,0,CHOOSE(VLOOKUP('3) Ajánlatkérői_adatok'!$N$39,'6) Referencia adatok'!$G$14:$H$17,2,FALSE),0,0,'3) Ajánlatkérői_adatok'!$N$40,'4) Ajánlattevői_adatok'!$N$54))</f>
        <v>0</v>
      </c>
      <c r="H109" s="147">
        <f>IF(H106&gt;$B$4,0,CHOOSE(VLOOKUP('3) Ajánlatkérői_adatok'!$N$39,'6) Referencia adatok'!$G$14:$H$17,2,FALSE),0,0,'3) Ajánlatkérői_adatok'!$N$40,'4) Ajánlattevői_adatok'!$N$54))</f>
        <v>0</v>
      </c>
      <c r="I109" s="147">
        <f>IF(I106&gt;$B$4,0,CHOOSE(VLOOKUP('3) Ajánlatkérői_adatok'!$N$39,'6) Referencia adatok'!$G$14:$H$17,2,FALSE),0,0,'3) Ajánlatkérői_adatok'!$N$40,'4) Ajánlattevői_adatok'!$N$54))</f>
        <v>0</v>
      </c>
      <c r="J109" s="147">
        <f>IF(J106&gt;$B$4,0,CHOOSE(VLOOKUP('3) Ajánlatkérői_adatok'!$N$39,'6) Referencia adatok'!$G$14:$H$17,2,FALSE),0,0,'3) Ajánlatkérői_adatok'!$N$40,'4) Ajánlattevői_adatok'!$N$54))</f>
        <v>0</v>
      </c>
      <c r="K109" s="147">
        <f>IF(K106&gt;$B$4,0,CHOOSE(VLOOKUP('3) Ajánlatkérői_adatok'!$N$39,'6) Referencia adatok'!$G$14:$H$17,2,FALSE),0,0,'3) Ajánlatkérői_adatok'!$N$40,'4) Ajánlattevői_adatok'!$N$54))</f>
        <v>0</v>
      </c>
      <c r="L109" s="147">
        <f>IF(L106&gt;$B$4,0,CHOOSE(VLOOKUP('3) Ajánlatkérői_adatok'!$N$39,'6) Referencia adatok'!$G$14:$H$17,2,FALSE),0,0,'3) Ajánlatkérői_adatok'!$N$40,'4) Ajánlattevői_adatok'!$N$54))</f>
        <v>0</v>
      </c>
      <c r="M109" s="147">
        <f>IF(M106&gt;$B$4,0,CHOOSE(VLOOKUP('3) Ajánlatkérői_adatok'!$N$39,'6) Referencia adatok'!$G$14:$H$17,2,FALSE),0,0,'3) Ajánlatkérői_adatok'!$N$40,'4) Ajánlattevői_adatok'!$N$54))</f>
        <v>0</v>
      </c>
      <c r="N109" s="147">
        <f>IF(N106&gt;$B$4,0,CHOOSE(VLOOKUP('3) Ajánlatkérői_adatok'!$N$39,'6) Referencia adatok'!$G$14:$H$17,2,FALSE),0,0,'3) Ajánlatkérői_adatok'!$N$40,'4) Ajánlattevői_adatok'!$N$54))</f>
        <v>0</v>
      </c>
      <c r="O109" s="147">
        <f>IF(O106&gt;$B$4,0,CHOOSE(VLOOKUP('3) Ajánlatkérői_adatok'!$N$39,'6) Referencia adatok'!$G$14:$H$17,2,FALSE),0,0,'3) Ajánlatkérői_adatok'!$N$40,'4) Ajánlattevői_adatok'!$N$54))</f>
        <v>0</v>
      </c>
      <c r="P109" s="147">
        <f>IF(P106&gt;$B$4,0,CHOOSE(VLOOKUP('3) Ajánlatkérői_adatok'!$N$39,'6) Referencia adatok'!$G$14:$H$17,2,FALSE),0,0,'3) Ajánlatkérői_adatok'!$N$40,'4) Ajánlattevői_adatok'!$N$54))</f>
        <v>0</v>
      </c>
      <c r="Q109" s="147">
        <f>IF(Q106&gt;$B$4,0,CHOOSE(VLOOKUP('3) Ajánlatkérői_adatok'!$N$39,'6) Referencia adatok'!$G$14:$H$17,2,FALSE),0,0,'3) Ajánlatkérői_adatok'!$N$40,'4) Ajánlattevői_adatok'!$N$54))</f>
        <v>0</v>
      </c>
      <c r="R109" s="147">
        <f>IF(R106&gt;$B$4,0,CHOOSE(VLOOKUP('3) Ajánlatkérői_adatok'!$N$39,'6) Referencia adatok'!$G$14:$H$17,2,FALSE),0,0,'3) Ajánlatkérői_adatok'!$N$40,'4) Ajánlattevői_adatok'!$N$54))</f>
        <v>0</v>
      </c>
      <c r="S109" s="147">
        <f>IF(S106&gt;$B$4,0,CHOOSE(VLOOKUP('3) Ajánlatkérői_adatok'!$N$39,'6) Referencia adatok'!$G$14:$H$17,2,FALSE),0,0,'3) Ajánlatkérői_adatok'!$N$40,'4) Ajánlattevői_adatok'!$N$54))</f>
        <v>0</v>
      </c>
      <c r="T109" s="147">
        <f>IF(T106&gt;$B$4,0,CHOOSE(VLOOKUP('3) Ajánlatkérői_adatok'!$N$39,'6) Referencia adatok'!$G$14:$H$17,2,FALSE),0,0,'3) Ajánlatkérői_adatok'!$N$40,'4) Ajánlattevői_adatok'!$N$54))</f>
        <v>0</v>
      </c>
      <c r="U109" s="147">
        <f>IF(U106&gt;$B$4,0,CHOOSE(VLOOKUP('3) Ajánlatkérői_adatok'!$N$39,'6) Referencia adatok'!$G$14:$H$17,2,FALSE),0,0,'3) Ajánlatkérői_adatok'!$N$40,'4) Ajánlattevői_adatok'!$N$54))</f>
        <v>0</v>
      </c>
      <c r="V109" s="147">
        <f>IF(V106&gt;$B$4,0,CHOOSE(VLOOKUP('3) Ajánlatkérői_adatok'!$N$39,'6) Referencia adatok'!$G$14:$H$17,2,FALSE),0,0,'3) Ajánlatkérői_adatok'!$N$40,'4) Ajánlattevői_adatok'!$N$54))</f>
        <v>0</v>
      </c>
      <c r="W109" s="149">
        <f t="shared" si="27"/>
        <v>0</v>
      </c>
    </row>
    <row r="110" spans="1:24" ht="16.8" customHeight="1" outlineLevel="1" x14ac:dyDescent="0.25">
      <c r="A110" s="116" t="s">
        <v>107</v>
      </c>
      <c r="B110" s="146">
        <f ca="1">$C110+NPV(diszkont_ráta,$D110:OFFSET($D110,0,0,1,$B$4-1))</f>
        <v>0</v>
      </c>
      <c r="C110" s="147">
        <f>IFERROR(IF(C18&gt;=$B$4,0,IF(C18&gt;'3) Ajánlatkérői_adatok'!$N$22*'3) Ajánlatkérői_adatok'!$N$27,0,IFERROR(IF(MOD(C$7,'4) Ajánlattevői_adatok'!$N$24)=0,'4) Ajánlattevői_adatok'!$N$28,0),0))+IF(C18&gt;'3) Ajánlatkérői_adatok'!$N$31*'3) Ajánlatkérői_adatok'!$N$32,0,IFERROR(IF(MOD(C$7,'4) Ajánlattevői_adatok'!$N$34)=0,'4) Ajánlattevői_adatok'!$N$39,0),0))+IF(C18&gt;'3) Ajánlatkérői_adatok'!$N$36*'3) Ajánlatkérői_adatok'!$N$37,0,IFERROR(IF(MOD(C$7,'4) Ajánlattevői_adatok'!$N$45)=0,'4) Ajánlattevői_adatok'!$N$50,0),0))),0)</f>
        <v>0</v>
      </c>
      <c r="D110" s="147">
        <f>IFERROR(IF(D18&gt;=$B$4,0,IF(D18&gt;'3) Ajánlatkérői_adatok'!$N$22*'3) Ajánlatkérői_adatok'!$N$27,0,IFERROR(IF(MOD(D$7,'4) Ajánlattevői_adatok'!$N$24)=0,'4) Ajánlattevői_adatok'!$N$28,0),0))+IF(D18&gt;'3) Ajánlatkérői_adatok'!$N$31*'3) Ajánlatkérői_adatok'!$N$32,0,IFERROR(IF(MOD(D$7,'4) Ajánlattevői_adatok'!$N$34)=0,'4) Ajánlattevői_adatok'!$N$39,0),0))+IF(D18&gt;'3) Ajánlatkérői_adatok'!$N$36*'3) Ajánlatkérői_adatok'!$N$37,0,IFERROR(IF(MOD(D$7,'4) Ajánlattevői_adatok'!$N$45)=0,'4) Ajánlattevői_adatok'!$N$50,0),0))),0)</f>
        <v>0</v>
      </c>
      <c r="E110" s="147">
        <f>IFERROR(IF(E18&gt;=$B$4,0,IF(E18&gt;'3) Ajánlatkérői_adatok'!$N$22*'3) Ajánlatkérői_adatok'!$N$27,0,IFERROR(IF(MOD(E$7,'4) Ajánlattevői_adatok'!$N$24)=0,'4) Ajánlattevői_adatok'!$N$28,0),0))+IF(E18&gt;'3) Ajánlatkérői_adatok'!$N$31*'3) Ajánlatkérői_adatok'!$N$32,0,IFERROR(IF(MOD(E$7,'4) Ajánlattevői_adatok'!$N$34)=0,'4) Ajánlattevői_adatok'!$N$39,0),0))+IF(E18&gt;'3) Ajánlatkérői_adatok'!$N$36*'3) Ajánlatkérői_adatok'!$N$37,0,IFERROR(IF(MOD(E$7,'4) Ajánlattevői_adatok'!$N$45)=0,'4) Ajánlattevői_adatok'!$N$50,0),0))),0)</f>
        <v>0</v>
      </c>
      <c r="F110" s="147">
        <f>IFERROR(IF(F18&gt;=$B$4,0,IF(F18&gt;'3) Ajánlatkérői_adatok'!$N$22*'3) Ajánlatkérői_adatok'!$N$27,0,IFERROR(IF(MOD(F$7,'4) Ajánlattevői_adatok'!$N$24)=0,'4) Ajánlattevői_adatok'!$N$28,0),0))+IF(F18&gt;'3) Ajánlatkérői_adatok'!$N$31*'3) Ajánlatkérői_adatok'!$N$32,0,IFERROR(IF(MOD(F$7,'4) Ajánlattevői_adatok'!$N$34)=0,'4) Ajánlattevői_adatok'!$N$39,0),0))+IF(F18&gt;'3) Ajánlatkérői_adatok'!$N$36*'3) Ajánlatkérői_adatok'!$N$37,0,IFERROR(IF(MOD(F$7,'4) Ajánlattevői_adatok'!$N$45)=0,'4) Ajánlattevői_adatok'!$N$50,0),0))),0)</f>
        <v>0</v>
      </c>
      <c r="G110" s="147">
        <f>IFERROR(IF(G18&gt;=$B$4,0,IF(G18&gt;'3) Ajánlatkérői_adatok'!$N$22*'3) Ajánlatkérői_adatok'!$N$27,0,IFERROR(IF(MOD(G$7,'4) Ajánlattevői_adatok'!$N$24)=0,'4) Ajánlattevői_adatok'!$N$28,0),0))+IF(G18&gt;'3) Ajánlatkérői_adatok'!$N$31*'3) Ajánlatkérői_adatok'!$N$32,0,IFERROR(IF(MOD(G$7,'4) Ajánlattevői_adatok'!$N$34)=0,'4) Ajánlattevői_adatok'!$N$39,0),0))+IF(G18&gt;'3) Ajánlatkérői_adatok'!$N$36*'3) Ajánlatkérői_adatok'!$N$37,0,IFERROR(IF(MOD(G$7,'4) Ajánlattevői_adatok'!$N$45)=0,'4) Ajánlattevői_adatok'!$N$50,0),0))),0)</f>
        <v>0</v>
      </c>
      <c r="H110" s="147">
        <f>IFERROR(IF(H18&gt;=$B$4,0,IF(H18&gt;'3) Ajánlatkérői_adatok'!$N$22*'3) Ajánlatkérői_adatok'!$N$27,0,IFERROR(IF(MOD(H$7,'4) Ajánlattevői_adatok'!$N$24)=0,'4) Ajánlattevői_adatok'!$N$28,0),0))+IF(H18&gt;'3) Ajánlatkérői_adatok'!$N$31*'3) Ajánlatkérői_adatok'!$N$32,0,IFERROR(IF(MOD(H$7,'4) Ajánlattevői_adatok'!$N$34)=0,'4) Ajánlattevői_adatok'!$N$39,0),0))+IF(H18&gt;'3) Ajánlatkérői_adatok'!$N$36*'3) Ajánlatkérői_adatok'!$N$37,0,IFERROR(IF(MOD(H$7,'4) Ajánlattevői_adatok'!$N$45)=0,'4) Ajánlattevői_adatok'!$N$50,0),0))),0)</f>
        <v>0</v>
      </c>
      <c r="I110" s="147">
        <f>IFERROR(IF(I18&gt;=$B$4,0,IF(I18&gt;'3) Ajánlatkérői_adatok'!$N$22*'3) Ajánlatkérői_adatok'!$N$27,0,IFERROR(IF(MOD(I$7,'4) Ajánlattevői_adatok'!$N$24)=0,'4) Ajánlattevői_adatok'!$N$28,0),0))+IF(I18&gt;'3) Ajánlatkérői_adatok'!$N$31*'3) Ajánlatkérői_adatok'!$N$32,0,IFERROR(IF(MOD(I$7,'4) Ajánlattevői_adatok'!$N$34)=0,'4) Ajánlattevői_adatok'!$N$39,0),0))+IF(I18&gt;'3) Ajánlatkérői_adatok'!$N$36*'3) Ajánlatkérői_adatok'!$N$37,0,IFERROR(IF(MOD(I$7,'4) Ajánlattevői_adatok'!$N$45)=0,'4) Ajánlattevői_adatok'!$N$50,0),0))),0)</f>
        <v>0</v>
      </c>
      <c r="J110" s="147">
        <f>IFERROR(IF(J18&gt;=$B$4,0,IF(J18&gt;'3) Ajánlatkérői_adatok'!$N$22*'3) Ajánlatkérői_adatok'!$N$27,0,IFERROR(IF(MOD(J$7,'4) Ajánlattevői_adatok'!$N$24)=0,'4) Ajánlattevői_adatok'!$N$28,0),0))+IF(J18&gt;'3) Ajánlatkérői_adatok'!$N$31*'3) Ajánlatkérői_adatok'!$N$32,0,IFERROR(IF(MOD(J$7,'4) Ajánlattevői_adatok'!$N$34)=0,'4) Ajánlattevői_adatok'!$N$39,0),0))+IF(J18&gt;'3) Ajánlatkérői_adatok'!$N$36*'3) Ajánlatkérői_adatok'!$N$37,0,IFERROR(IF(MOD(J$7,'4) Ajánlattevői_adatok'!$N$45)=0,'4) Ajánlattevői_adatok'!$N$50,0),0))),0)</f>
        <v>0</v>
      </c>
      <c r="K110" s="147">
        <f>IFERROR(IF(K18&gt;=$B$4,0,IF(K18&gt;'3) Ajánlatkérői_adatok'!$N$22*'3) Ajánlatkérői_adatok'!$N$27,0,IFERROR(IF(MOD(K$7,'4) Ajánlattevői_adatok'!$N$24)=0,'4) Ajánlattevői_adatok'!$N$28,0),0))+IF(K18&gt;'3) Ajánlatkérői_adatok'!$N$31*'3) Ajánlatkérői_adatok'!$N$32,0,IFERROR(IF(MOD(K$7,'4) Ajánlattevői_adatok'!$N$34)=0,'4) Ajánlattevői_adatok'!$N$39,0),0))+IF(K18&gt;'3) Ajánlatkérői_adatok'!$N$36*'3) Ajánlatkérői_adatok'!$N$37,0,IFERROR(IF(MOD(K$7,'4) Ajánlattevői_adatok'!$N$45)=0,'4) Ajánlattevői_adatok'!$N$50,0),0))),0)</f>
        <v>0</v>
      </c>
      <c r="L110" s="147">
        <f>IFERROR(IF(L18&gt;=$B$4,0,IF(L18&gt;'3) Ajánlatkérői_adatok'!$N$22*'3) Ajánlatkérői_adatok'!$N$27,0,IFERROR(IF(MOD(L$7,'4) Ajánlattevői_adatok'!$N$24)=0,'4) Ajánlattevői_adatok'!$N$28,0),0))+IF(L18&gt;'3) Ajánlatkérői_adatok'!$N$31*'3) Ajánlatkérői_adatok'!$N$32,0,IFERROR(IF(MOD(L$7,'4) Ajánlattevői_adatok'!$N$34)=0,'4) Ajánlattevői_adatok'!$N$39,0),0))+IF(L18&gt;'3) Ajánlatkérői_adatok'!$N$36*'3) Ajánlatkérői_adatok'!$N$37,0,IFERROR(IF(MOD(L$7,'4) Ajánlattevői_adatok'!$N$45)=0,'4) Ajánlattevői_adatok'!$N$50,0),0))),0)</f>
        <v>0</v>
      </c>
      <c r="M110" s="147">
        <f>IFERROR(IF(M18&gt;=$B$4,0,IF(M18&gt;'3) Ajánlatkérői_adatok'!$N$22*'3) Ajánlatkérői_adatok'!$N$27,0,IFERROR(IF(MOD(M$7,'4) Ajánlattevői_adatok'!$N$24)=0,'4) Ajánlattevői_adatok'!$N$28,0),0))+IF(M18&gt;'3) Ajánlatkérői_adatok'!$N$31*'3) Ajánlatkérői_adatok'!$N$32,0,IFERROR(IF(MOD(M$7,'4) Ajánlattevői_adatok'!$N$34)=0,'4) Ajánlattevői_adatok'!$N$39,0),0))+IF(M18&gt;'3) Ajánlatkérői_adatok'!$N$36*'3) Ajánlatkérői_adatok'!$N$37,0,IFERROR(IF(MOD(M$7,'4) Ajánlattevői_adatok'!$N$45)=0,'4) Ajánlattevői_adatok'!$N$50,0),0))),0)</f>
        <v>0</v>
      </c>
      <c r="N110" s="147">
        <f>IFERROR(IF(N18&gt;=$B$4,0,IF(N18&gt;'3) Ajánlatkérői_adatok'!$N$22*'3) Ajánlatkérői_adatok'!$N$27,0,IFERROR(IF(MOD(N$7,'4) Ajánlattevői_adatok'!$N$24)=0,'4) Ajánlattevői_adatok'!$N$28,0),0))+IF(N18&gt;'3) Ajánlatkérői_adatok'!$N$31*'3) Ajánlatkérői_adatok'!$N$32,0,IFERROR(IF(MOD(N$7,'4) Ajánlattevői_adatok'!$N$34)=0,'4) Ajánlattevői_adatok'!$N$39,0),0))+IF(N18&gt;'3) Ajánlatkérői_adatok'!$N$36*'3) Ajánlatkérői_adatok'!$N$37,0,IFERROR(IF(MOD(N$7,'4) Ajánlattevői_adatok'!$N$45)=0,'4) Ajánlattevői_adatok'!$N$50,0),0))),0)</f>
        <v>0</v>
      </c>
      <c r="O110" s="147">
        <f>IFERROR(IF(O18&gt;=$B$4,0,IF(O18&gt;'3) Ajánlatkérői_adatok'!$N$22*'3) Ajánlatkérői_adatok'!$N$27,0,IFERROR(IF(MOD(O$7,'4) Ajánlattevői_adatok'!$N$24)=0,'4) Ajánlattevői_adatok'!$N$28,0),0))+IF(O18&gt;'3) Ajánlatkérői_adatok'!$N$31*'3) Ajánlatkérői_adatok'!$N$32,0,IFERROR(IF(MOD(O$7,'4) Ajánlattevői_adatok'!$N$34)=0,'4) Ajánlattevői_adatok'!$N$39,0),0))+IF(O18&gt;'3) Ajánlatkérői_adatok'!$N$36*'3) Ajánlatkérői_adatok'!$N$37,0,IFERROR(IF(MOD(O$7,'4) Ajánlattevői_adatok'!$N$45)=0,'4) Ajánlattevői_adatok'!$N$50,0),0))),0)</f>
        <v>0</v>
      </c>
      <c r="P110" s="147">
        <f>IFERROR(IF(P18&gt;=$B$4,0,IF(P18&gt;'3) Ajánlatkérői_adatok'!$N$22*'3) Ajánlatkérői_adatok'!$N$27,0,IFERROR(IF(MOD(P$7,'4) Ajánlattevői_adatok'!$N$24)=0,'4) Ajánlattevői_adatok'!$N$28,0),0))+IF(P18&gt;'3) Ajánlatkérői_adatok'!$N$31*'3) Ajánlatkérői_adatok'!$N$32,0,IFERROR(IF(MOD(P$7,'4) Ajánlattevői_adatok'!$N$34)=0,'4) Ajánlattevői_adatok'!$N$39,0),0))+IF(P18&gt;'3) Ajánlatkérői_adatok'!$N$36*'3) Ajánlatkérői_adatok'!$N$37,0,IFERROR(IF(MOD(P$7,'4) Ajánlattevői_adatok'!$N$45)=0,'4) Ajánlattevői_adatok'!$N$50,0),0))),0)</f>
        <v>0</v>
      </c>
      <c r="Q110" s="147">
        <f>IFERROR(IF(Q18&gt;=$B$4,0,IF(Q18&gt;'3) Ajánlatkérői_adatok'!$N$22*'3) Ajánlatkérői_adatok'!$N$27,0,IFERROR(IF(MOD(Q$7,'4) Ajánlattevői_adatok'!$N$24)=0,'4) Ajánlattevői_adatok'!$N$28,0),0))+IF(Q18&gt;'3) Ajánlatkérői_adatok'!$N$31*'3) Ajánlatkérői_adatok'!$N$32,0,IFERROR(IF(MOD(Q$7,'4) Ajánlattevői_adatok'!$N$34)=0,'4) Ajánlattevői_adatok'!$N$39,0),0))+IF(Q18&gt;'3) Ajánlatkérői_adatok'!$N$36*'3) Ajánlatkérői_adatok'!$N$37,0,IFERROR(IF(MOD(Q$7,'4) Ajánlattevői_adatok'!$N$45)=0,'4) Ajánlattevői_adatok'!$N$50,0),0))),0)</f>
        <v>0</v>
      </c>
      <c r="R110" s="147">
        <f>IFERROR(IF(R18&gt;=$B$4,0,IF(R18&gt;'3) Ajánlatkérői_adatok'!$N$22*'3) Ajánlatkérői_adatok'!$N$27,0,IFERROR(IF(MOD(R$7,'4) Ajánlattevői_adatok'!$N$24)=0,'4) Ajánlattevői_adatok'!$N$28,0),0))+IF(R18&gt;'3) Ajánlatkérői_adatok'!$N$31*'3) Ajánlatkérői_adatok'!$N$32,0,IFERROR(IF(MOD(R$7,'4) Ajánlattevői_adatok'!$N$34)=0,'4) Ajánlattevői_adatok'!$N$39,0),0))+IF(R18&gt;'3) Ajánlatkérői_adatok'!$N$36*'3) Ajánlatkérői_adatok'!$N$37,0,IFERROR(IF(MOD(R$7,'4) Ajánlattevői_adatok'!$N$45)=0,'4) Ajánlattevői_adatok'!$N$50,0),0))),0)</f>
        <v>0</v>
      </c>
      <c r="S110" s="147">
        <f>IFERROR(IF(S18&gt;=$B$4,0,IF(S18&gt;'3) Ajánlatkérői_adatok'!$N$22*'3) Ajánlatkérői_adatok'!$N$27,0,IFERROR(IF(MOD(S$7,'4) Ajánlattevői_adatok'!$N$24)=0,'4) Ajánlattevői_adatok'!$N$28,0),0))+IF(S18&gt;'3) Ajánlatkérői_adatok'!$N$31*'3) Ajánlatkérői_adatok'!$N$32,0,IFERROR(IF(MOD(S$7,'4) Ajánlattevői_adatok'!$N$34)=0,'4) Ajánlattevői_adatok'!$N$39,0),0))+IF(S18&gt;'3) Ajánlatkérői_adatok'!$N$36*'3) Ajánlatkérői_adatok'!$N$37,0,IFERROR(IF(MOD(S$7,'4) Ajánlattevői_adatok'!$N$45)=0,'4) Ajánlattevői_adatok'!$N$50,0),0))),0)</f>
        <v>0</v>
      </c>
      <c r="T110" s="147">
        <f>IFERROR(IF(T18&gt;=$B$4,0,IF(T18&gt;'3) Ajánlatkérői_adatok'!$N$22*'3) Ajánlatkérői_adatok'!$N$27,0,IFERROR(IF(MOD(T$7,'4) Ajánlattevői_adatok'!$N$24)=0,'4) Ajánlattevői_adatok'!$N$28,0),0))+IF(T18&gt;'3) Ajánlatkérői_adatok'!$N$31*'3) Ajánlatkérői_adatok'!$N$32,0,IFERROR(IF(MOD(T$7,'4) Ajánlattevői_adatok'!$N$34)=0,'4) Ajánlattevői_adatok'!$N$39,0),0))+IF(T18&gt;'3) Ajánlatkérői_adatok'!$N$36*'3) Ajánlatkérői_adatok'!$N$37,0,IFERROR(IF(MOD(T$7,'4) Ajánlattevői_adatok'!$N$45)=0,'4) Ajánlattevői_adatok'!$N$50,0),0))),0)</f>
        <v>0</v>
      </c>
      <c r="U110" s="147">
        <f>IFERROR(IF(U18&gt;=$B$4,0,IF(U18&gt;'3) Ajánlatkérői_adatok'!$N$22*'3) Ajánlatkérői_adatok'!$N$27,0,IFERROR(IF(MOD(U$7,'4) Ajánlattevői_adatok'!$N$24)=0,'4) Ajánlattevői_adatok'!$N$28,0),0))+IF(U18&gt;'3) Ajánlatkérői_adatok'!$N$31*'3) Ajánlatkérői_adatok'!$N$32,0,IFERROR(IF(MOD(U$7,'4) Ajánlattevői_adatok'!$N$34)=0,'4) Ajánlattevői_adatok'!$N$39,0),0))+IF(U18&gt;'3) Ajánlatkérői_adatok'!$N$36*'3) Ajánlatkérői_adatok'!$N$37,0,IFERROR(IF(MOD(U$7,'4) Ajánlattevői_adatok'!$N$45)=0,'4) Ajánlattevői_adatok'!$N$50,0),0))),0)</f>
        <v>0</v>
      </c>
      <c r="V110" s="147">
        <f>IFERROR(IF(V18&gt;=$B$4,0,IF(V18&gt;'3) Ajánlatkérői_adatok'!$N$22*'3) Ajánlatkérői_adatok'!$N$27,0,IFERROR(IF(MOD(V$7,'4) Ajánlattevői_adatok'!$N$24)=0,'4) Ajánlattevői_adatok'!$N$28,0),0))+IF(V18&gt;'3) Ajánlatkérői_adatok'!$N$31*'3) Ajánlatkérői_adatok'!$N$32,0,IFERROR(IF(MOD(V$7,'4) Ajánlattevői_adatok'!$N$34)=0,'4) Ajánlattevői_adatok'!$N$39,0),0))+IF(V18&gt;'3) Ajánlatkérői_adatok'!$N$36*'3) Ajánlatkérői_adatok'!$N$37,0,IFERROR(IF(MOD(V$7,'4) Ajánlattevői_adatok'!$N$45)=0,'4) Ajánlattevői_adatok'!$N$50,0),0))),0)</f>
        <v>0</v>
      </c>
      <c r="W110" s="149">
        <f t="shared" si="27"/>
        <v>0</v>
      </c>
    </row>
    <row r="111" spans="1:24" ht="16.8" customHeight="1" outlineLevel="1" x14ac:dyDescent="0.25">
      <c r="A111" s="116" t="s">
        <v>55</v>
      </c>
      <c r="B111" s="146">
        <f ca="1">$C111+NPV(diszkont_ráta,$D111:OFFSET($D111,0,0,1,$B$4-1))</f>
        <v>0</v>
      </c>
      <c r="C111" s="147">
        <f>SUM('4) Ajánlattevői_adatok'!$N$57:$N$60)</f>
        <v>0</v>
      </c>
      <c r="D111" s="147">
        <f>IFERROR(IF(D106&gt;$B$4,0,'4) Ajánlattevői_adatok'!$N$58+'4) Ajánlattevői_adatok'!$N$60),0)</f>
        <v>0</v>
      </c>
      <c r="E111" s="147">
        <f>IFERROR(IF(E106&gt;$B$4,0,'4) Ajánlattevői_adatok'!$N$58+'4) Ajánlattevői_adatok'!$N$60),0)</f>
        <v>0</v>
      </c>
      <c r="F111" s="147">
        <f>IFERROR(IF(F106&gt;$B$4,0,'4) Ajánlattevői_adatok'!$N$58+'4) Ajánlattevői_adatok'!$N$60),0)</f>
        <v>0</v>
      </c>
      <c r="G111" s="147">
        <f>IFERROR(IF(G106&gt;$B$4,0,'4) Ajánlattevői_adatok'!$N$58+'4) Ajánlattevői_adatok'!$N$60),0)</f>
        <v>0</v>
      </c>
      <c r="H111" s="147">
        <f>IFERROR(IF(H106&gt;$B$4,0,'4) Ajánlattevői_adatok'!$N$58+'4) Ajánlattevői_adatok'!$N$60),0)</f>
        <v>0</v>
      </c>
      <c r="I111" s="147">
        <f>IFERROR(IF(I106&gt;$B$4,0,'4) Ajánlattevői_adatok'!$N$58+'4) Ajánlattevői_adatok'!$N$60),0)</f>
        <v>0</v>
      </c>
      <c r="J111" s="147">
        <f>IFERROR(IF(J106&gt;$B$4,0,'4) Ajánlattevői_adatok'!$N$58+'4) Ajánlattevői_adatok'!$N$60),0)</f>
        <v>0</v>
      </c>
      <c r="K111" s="147">
        <f>IFERROR(IF(K106&gt;$B$4,0,'4) Ajánlattevői_adatok'!$N$58+'4) Ajánlattevői_adatok'!$N$60),0)</f>
        <v>0</v>
      </c>
      <c r="L111" s="147">
        <f>IFERROR(IF(L106&gt;$B$4,0,'4) Ajánlattevői_adatok'!$N$58+'4) Ajánlattevői_adatok'!$N$60),0)</f>
        <v>0</v>
      </c>
      <c r="M111" s="147">
        <f>IFERROR(IF(M106&gt;$B$4,0,'4) Ajánlattevői_adatok'!$N$58+'4) Ajánlattevői_adatok'!$N$60),0)</f>
        <v>0</v>
      </c>
      <c r="N111" s="147">
        <f>IFERROR(IF(N106&gt;$B$4,0,'4) Ajánlattevői_adatok'!$N$58+'4) Ajánlattevői_adatok'!$N$60),0)</f>
        <v>0</v>
      </c>
      <c r="O111" s="147">
        <f>IFERROR(IF(O106&gt;$B$4,0,'4) Ajánlattevői_adatok'!$N$58+'4) Ajánlattevői_adatok'!$N$60),0)</f>
        <v>0</v>
      </c>
      <c r="P111" s="147">
        <f>IFERROR(IF(P106&gt;$B$4,0,'4) Ajánlattevői_adatok'!$N$58+'4) Ajánlattevői_adatok'!$N$60),0)</f>
        <v>0</v>
      </c>
      <c r="Q111" s="147">
        <f>IFERROR(IF(Q106&gt;$B$4,0,'4) Ajánlattevői_adatok'!$N$58+'4) Ajánlattevői_adatok'!$N$60),0)</f>
        <v>0</v>
      </c>
      <c r="R111" s="147">
        <f>IFERROR(IF(R106&gt;$B$4,0,'4) Ajánlattevői_adatok'!$N$58+'4) Ajánlattevői_adatok'!$N$60),0)</f>
        <v>0</v>
      </c>
      <c r="S111" s="147">
        <f>IFERROR(IF(S106&gt;$B$4,0,'4) Ajánlattevői_adatok'!$N$58+'4) Ajánlattevői_adatok'!$N$60),0)</f>
        <v>0</v>
      </c>
      <c r="T111" s="147">
        <f>IFERROR(IF(T106&gt;$B$4,0,'4) Ajánlattevői_adatok'!$N$58+'4) Ajánlattevői_adatok'!$N$60),0)</f>
        <v>0</v>
      </c>
      <c r="U111" s="147">
        <f>IFERROR(IF(U106&gt;$B$4,0,'4) Ajánlattevői_adatok'!$N$58+'4) Ajánlattevői_adatok'!$N$60),0)</f>
        <v>0</v>
      </c>
      <c r="V111" s="147">
        <f>IFERROR(IF(V106&gt;$B$4,0,'4) Ajánlattevői_adatok'!$N$58+'4) Ajánlattevői_adatok'!$N$60),0)</f>
        <v>0</v>
      </c>
      <c r="W111" s="149">
        <f t="shared" si="27"/>
        <v>0</v>
      </c>
    </row>
    <row r="112" spans="1:24" ht="16.8" customHeight="1" outlineLevel="1" x14ac:dyDescent="0.25">
      <c r="A112" s="115" t="s">
        <v>92</v>
      </c>
      <c r="B112" s="146">
        <f ca="1">$C112+NPV(diszkont_ráta,$D112:OFFSET($D112,0,0,1,$B$4-1))</f>
        <v>0</v>
      </c>
      <c r="C112" s="147">
        <f>IFERROR(IF(C106&gt;$B$4,0,CHOOSE(VLOOKUP('3) Ajánlatkérői_adatok'!$N$46,'6) Referencia adatok'!$G$21:$H$24,2,FALSE),0,0,'3) Ajánlatkérői_adatok'!$N$47*'2) LCC_Eredmények_összegzés'!$N$10*'3) Ajánlatkérői_adatok'!$N$49,'3) Ajánlatkérői_adatok'!$N$48*'2) LCC_Eredmények_összegzés'!$N$10*'3) Ajánlatkérői_adatok'!$N$49)),0)</f>
        <v>0</v>
      </c>
      <c r="D112" s="147">
        <f>IF(D106&gt;$B$4,0,$C112)</f>
        <v>0</v>
      </c>
      <c r="E112" s="147">
        <f t="shared" ref="E112:V112" si="28">IF(E106&gt;$B$4,0,$C112)</f>
        <v>0</v>
      </c>
      <c r="F112" s="147">
        <f t="shared" si="28"/>
        <v>0</v>
      </c>
      <c r="G112" s="147">
        <f t="shared" si="28"/>
        <v>0</v>
      </c>
      <c r="H112" s="147">
        <f t="shared" si="28"/>
        <v>0</v>
      </c>
      <c r="I112" s="147">
        <f t="shared" si="28"/>
        <v>0</v>
      </c>
      <c r="J112" s="147">
        <f t="shared" si="28"/>
        <v>0</v>
      </c>
      <c r="K112" s="147">
        <f t="shared" si="28"/>
        <v>0</v>
      </c>
      <c r="L112" s="147">
        <f t="shared" si="28"/>
        <v>0</v>
      </c>
      <c r="M112" s="147">
        <f t="shared" si="28"/>
        <v>0</v>
      </c>
      <c r="N112" s="147">
        <f t="shared" si="28"/>
        <v>0</v>
      </c>
      <c r="O112" s="147">
        <f t="shared" si="28"/>
        <v>0</v>
      </c>
      <c r="P112" s="147">
        <f t="shared" si="28"/>
        <v>0</v>
      </c>
      <c r="Q112" s="147">
        <f t="shared" si="28"/>
        <v>0</v>
      </c>
      <c r="R112" s="147">
        <f t="shared" si="28"/>
        <v>0</v>
      </c>
      <c r="S112" s="147">
        <f t="shared" si="28"/>
        <v>0</v>
      </c>
      <c r="T112" s="147">
        <f t="shared" si="28"/>
        <v>0</v>
      </c>
      <c r="U112" s="147">
        <f t="shared" si="28"/>
        <v>0</v>
      </c>
      <c r="V112" s="147">
        <f t="shared" si="28"/>
        <v>0</v>
      </c>
      <c r="W112" s="150">
        <f t="shared" si="27"/>
        <v>0</v>
      </c>
    </row>
    <row r="113" spans="1:24" s="105" customFormat="1" ht="16.8" customHeight="1" outlineLevel="1" x14ac:dyDescent="0.25">
      <c r="A113" s="117" t="s">
        <v>93</v>
      </c>
      <c r="B113" s="151">
        <f ca="1">$C113+NPV(diszkont_ráta,$D113:OFFSET($D113,0,0,1,$B$4-1))</f>
        <v>0</v>
      </c>
      <c r="C113" s="152">
        <f t="shared" ref="C113:V113" si="29">SUM(C107:C112)</f>
        <v>0</v>
      </c>
      <c r="D113" s="151">
        <f t="shared" si="29"/>
        <v>0</v>
      </c>
      <c r="E113" s="151">
        <f t="shared" si="29"/>
        <v>0</v>
      </c>
      <c r="F113" s="151">
        <f t="shared" si="29"/>
        <v>0</v>
      </c>
      <c r="G113" s="151">
        <f t="shared" si="29"/>
        <v>0</v>
      </c>
      <c r="H113" s="151">
        <f t="shared" si="29"/>
        <v>0</v>
      </c>
      <c r="I113" s="151">
        <f t="shared" si="29"/>
        <v>0</v>
      </c>
      <c r="J113" s="151">
        <f t="shared" si="29"/>
        <v>0</v>
      </c>
      <c r="K113" s="151">
        <f t="shared" si="29"/>
        <v>0</v>
      </c>
      <c r="L113" s="151">
        <f t="shared" si="29"/>
        <v>0</v>
      </c>
      <c r="M113" s="151">
        <f t="shared" si="29"/>
        <v>0</v>
      </c>
      <c r="N113" s="151">
        <f t="shared" si="29"/>
        <v>0</v>
      </c>
      <c r="O113" s="151">
        <f t="shared" si="29"/>
        <v>0</v>
      </c>
      <c r="P113" s="151">
        <f t="shared" si="29"/>
        <v>0</v>
      </c>
      <c r="Q113" s="151">
        <f t="shared" si="29"/>
        <v>0</v>
      </c>
      <c r="R113" s="151">
        <f t="shared" si="29"/>
        <v>0</v>
      </c>
      <c r="S113" s="151">
        <f t="shared" si="29"/>
        <v>0</v>
      </c>
      <c r="T113" s="151">
        <f t="shared" si="29"/>
        <v>0</v>
      </c>
      <c r="U113" s="151">
        <f t="shared" si="29"/>
        <v>0</v>
      </c>
      <c r="V113" s="151">
        <f t="shared" si="29"/>
        <v>0</v>
      </c>
      <c r="W113" s="149">
        <f t="shared" si="27"/>
        <v>0</v>
      </c>
      <c r="X113" s="113"/>
    </row>
    <row r="114" spans="1:24" outlineLevel="1" x14ac:dyDescent="0.25"/>
    <row r="115" spans="1:24" outlineLevel="1" x14ac:dyDescent="0.25"/>
  </sheetData>
  <sheetProtection algorithmName="SHA-512" hashValue="YmkIh9roNNivbUVuv8Jb5/cHsbodJkvP2HiexENvSzotHRYLFOWICUh7dlz8aefRSLFVUnlgmN6GX/WV6XurhA==" saltValue="Bmq1e19k511dbC65RMyRJg==" spinCount="100000" sheet="1" objects="1" scenarios="1" formatCells="0" formatColumns="0" formatRows="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4245463BB6645AD92BDBDAACC38B9" ma:contentTypeVersion="0" ma:contentTypeDescription="Create a new document." ma:contentTypeScope="" ma:versionID="67475ddfaa354f7ab0cca2add281d63b">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E1C175-8497-410C-8EEB-277158D7D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AD41051-4BEA-4FE6-982C-6B2FA7B1D92A}">
  <ds:schemaRefs>
    <ds:schemaRef ds:uri="http://schemas.microsoft.com/sharepoint/v3/contenttype/forms"/>
  </ds:schemaRefs>
</ds:datastoreItem>
</file>

<file path=customXml/itemProps3.xml><?xml version="1.0" encoding="utf-8"?>
<ds:datastoreItem xmlns:ds="http://schemas.openxmlformats.org/officeDocument/2006/customXml" ds:itemID="{6463415D-103D-4237-A440-D631C337AF4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3</vt:i4>
      </vt:variant>
    </vt:vector>
  </HeadingPairs>
  <TitlesOfParts>
    <vt:vector size="10" baseType="lpstr">
      <vt:lpstr>1) Bevezetés</vt:lpstr>
      <vt:lpstr>2) LCC_Eredmények_összegzés</vt:lpstr>
      <vt:lpstr>3) Ajánlatkérői_adatok</vt:lpstr>
      <vt:lpstr>4) Ajánlattevői_adatok</vt:lpstr>
      <vt:lpstr>5) Definíciók, képletek</vt:lpstr>
      <vt:lpstr>6) Referencia adatok</vt:lpstr>
      <vt:lpstr>7) LCC Számítás</vt:lpstr>
      <vt:lpstr>diszkont_ráta</vt:lpstr>
      <vt:lpstr>n</vt:lpstr>
      <vt:lpstr>'3) Ajánlatkérői_adatok'!Nyomtatási_terület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Czeglédi Ildikó</dc:creator>
  <cp:lastModifiedBy>Ildi Czeglédi</cp:lastModifiedBy>
  <cp:revision>3</cp:revision>
  <cp:lastPrinted>2017-08-24T14:30:16Z</cp:lastPrinted>
  <dcterms:created xsi:type="dcterms:W3CDTF">2017-08-22T13:37:17Z</dcterms:created>
  <dcterms:modified xsi:type="dcterms:W3CDTF">2023-11-06T22:44:03Z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Ecoinstitut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0x0101004A94245463BB6645AD92BDBDAACC38B9</vt:lpwstr>
  </property>
  <property fmtid="{D5CDD505-2E9C-101B-9397-08002B2CF9AE}" pid="10" name="OECDTopic">
    <vt:lpwstr/>
  </property>
  <property fmtid="{D5CDD505-2E9C-101B-9397-08002B2CF9AE}" pid="11" name="OECDCountry">
    <vt:lpwstr/>
  </property>
  <property fmtid="{D5CDD505-2E9C-101B-9397-08002B2CF9AE}" pid="12" name="OECDCommittee">
    <vt:lpwstr/>
  </property>
  <property fmtid="{D5CDD505-2E9C-101B-9397-08002B2CF9AE}" pid="13" name="OECDPWB">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1125;#GOV/IPP|9b293069-69bc-4c11-b673-79447c83e5ed</vt:lpwstr>
  </property>
</Properties>
</file>